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70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<sst xmlns="http://schemas.openxmlformats.org/spreadsheetml/2006/main" count="80" uniqueCount="75">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</sst>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10113.24</v>
          </cell>
        </row>
        <row r="14">
          <cell r="J14">
            <v>10165</v>
          </cell>
        </row>
        <row r="49">
          <cell r="M49">
            <v>1072.11</v>
          </cell>
        </row>
        <row r="50">
          <cell r="J50">
            <v>1084</v>
          </cell>
        </row>
        <row r="60">
          <cell r="O60">
            <v>7083.63</v>
          </cell>
        </row>
        <row r="61">
          <cell r="J61">
            <v>7027</v>
          </cell>
        </row>
        <row r="103">
          <cell r="N103">
            <v>2225.81</v>
          </cell>
        </row>
        <row r="104">
          <cell r="J104">
            <v>2278</v>
          </cell>
        </row>
        <row r="122">
          <cell r="N122">
            <v>458.04</v>
          </cell>
        </row>
        <row r="123">
          <cell r="J123">
            <v>452</v>
          </cell>
        </row>
      </sheetData>
      <sheetData sheetId="1">
        <row r="33">
          <cell r="Q33">
            <v>4547.53</v>
          </cell>
          <cell r="S33">
            <v>4572</v>
          </cell>
        </row>
        <row r="44">
          <cell r="Q44">
            <v>5270.32</v>
          </cell>
          <cell r="S44">
            <v>5266</v>
          </cell>
        </row>
        <row r="57">
          <cell r="Q57">
            <v>3365.62</v>
          </cell>
          <cell r="S57">
            <v>3384</v>
          </cell>
        </row>
      </sheetData>
      <sheetData sheetId="2">
        <row r="4">
          <cell r="Q4">
            <v>9096.72</v>
          </cell>
          <cell r="S4">
            <v>9071</v>
          </cell>
        </row>
        <row r="10">
          <cell r="Q10">
            <v>979.62</v>
          </cell>
          <cell r="S10">
            <v>975</v>
          </cell>
        </row>
        <row r="20">
          <cell r="Q20">
            <v>1975.51</v>
          </cell>
          <cell r="S20">
            <v>1968</v>
          </cell>
        </row>
        <row r="79">
          <cell r="Q79">
            <v>54471.54</v>
          </cell>
          <cell r="S79">
            <v>53735</v>
          </cell>
        </row>
      </sheetData>
      <sheetData sheetId="3">
        <row r="16">
          <cell r="D16">
            <v>1818</v>
          </cell>
          <cell r="F16">
            <v>1795</v>
          </cell>
        </row>
        <row r="27">
          <cell r="B27">
            <v>15283.343</v>
          </cell>
          <cell r="I27">
            <v>15173.46</v>
          </cell>
        </row>
        <row r="28">
          <cell r="B28">
            <v>976.87</v>
          </cell>
          <cell r="I28">
            <v>973.78</v>
          </cell>
        </row>
        <row r="29">
          <cell r="B29">
            <v>999.91</v>
          </cell>
          <cell r="I29">
            <v>986.8</v>
          </cell>
        </row>
        <row r="30">
          <cell r="B30">
            <v>83.22</v>
          </cell>
          <cell r="I30">
            <v>82.78</v>
          </cell>
        </row>
        <row r="32">
          <cell r="B32">
            <v>66.7378</v>
          </cell>
          <cell r="I32">
            <v>66.53</v>
          </cell>
        </row>
        <row r="33">
          <cell r="B33">
            <v>5496.12</v>
          </cell>
          <cell r="I33">
            <v>5461.95</v>
          </cell>
        </row>
        <row r="34">
          <cell r="B34">
            <v>16525</v>
          </cell>
          <cell r="I34">
            <v>16275</v>
          </cell>
        </row>
      </sheetData>
      <sheetData sheetId="4">
        <row r="18">
          <cell r="I18">
            <v>31.7555</v>
          </cell>
          <cell r="K18">
            <v>31.416204986149587</v>
          </cell>
        </row>
        <row r="19">
          <cell r="C19">
            <v>44.6927</v>
          </cell>
        </row>
        <row r="21">
          <cell r="C21">
            <v>44.4351</v>
          </cell>
        </row>
      </sheetData>
      <sheetData sheetId="5">
        <row r="2">
          <cell r="A2">
            <v>40011</v>
          </cell>
          <cell r="B2">
            <v>398.1</v>
          </cell>
        </row>
        <row r="3">
          <cell r="A3">
            <v>40004</v>
          </cell>
          <cell r="B3">
            <v>400.9</v>
          </cell>
        </row>
        <row r="4">
          <cell r="A4">
            <v>39997</v>
          </cell>
          <cell r="B4">
            <v>409.1</v>
          </cell>
        </row>
      </sheetData>
      <sheetData sheetId="7">
        <row r="8">
          <cell r="AA8">
            <v>12.63</v>
          </cell>
          <cell r="AB8">
            <v>12.79</v>
          </cell>
          <cell r="AE8">
            <v>9.53</v>
          </cell>
          <cell r="AF8">
            <v>9.86</v>
          </cell>
        </row>
      </sheetData>
      <sheetData sheetId="9">
        <row r="51">
          <cell r="K51" t="str">
            <v>418,00</v>
          </cell>
          <cell r="L51" t="str">
            <v>393,90</v>
          </cell>
        </row>
        <row r="53">
          <cell r="K53" t="str">
            <v>279,50</v>
          </cell>
          <cell r="L53" t="str">
            <v>264,50</v>
          </cell>
        </row>
      </sheetData>
      <sheetData sheetId="11">
        <row r="6">
          <cell r="G6" t="str">
            <v>330,500</v>
          </cell>
          <cell r="J6">
            <v>328</v>
          </cell>
        </row>
        <row r="7">
          <cell r="G7" t="str">
            <v>58,990</v>
          </cell>
          <cell r="J7">
            <v>59.120000000000005</v>
          </cell>
        </row>
        <row r="12">
          <cell r="L12">
            <v>6056.8852925</v>
          </cell>
          <cell r="M12">
            <v>6009.8871525</v>
          </cell>
        </row>
        <row r="15">
          <cell r="G15" t="str">
            <v>18,750</v>
          </cell>
          <cell r="J15">
            <v>18.56</v>
          </cell>
        </row>
        <row r="23">
          <cell r="G23" t="str">
            <v>63,490</v>
          </cell>
          <cell r="J23">
            <v>63.35</v>
          </cell>
        </row>
        <row r="31">
          <cell r="G31" t="str">
            <v>930,000</v>
          </cell>
          <cell r="J31">
            <v>927.2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A3" sqref="A3:F3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40024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39448</v>
      </c>
      <c r="C4" s="9">
        <v>39814</v>
      </c>
      <c r="D4" s="9">
        <v>39995</v>
      </c>
      <c r="E4" s="9">
        <f>IF(J3=2,F4-3,F4-1)</f>
        <v>40023</v>
      </c>
      <c r="F4" s="9">
        <f ca="1">TODAY()</f>
        <v>40024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977</v>
      </c>
      <c r="E6" s="15">
        <f>'[1]инд-обновл'!I28</f>
        <v>973.78</v>
      </c>
      <c r="F6" s="15">
        <f>'[1]инд-обновл'!B28</f>
        <v>976.87</v>
      </c>
      <c r="G6" s="16">
        <f>IF(ISERROR(F6/E6-1),"н/д",F6/E6-1)</f>
        <v>0.0031732013391114755</v>
      </c>
      <c r="H6" s="16">
        <f>IF(ISERROR(F6/D6-1),"н/д",F6/D6-1)</f>
        <v>-0.00013306038894578265</v>
      </c>
      <c r="I6" s="16">
        <f>IF(ISERROR(F6/C6-1),"н/д",F6/C6-1)</f>
        <v>0.5398571856429011</v>
      </c>
      <c r="J6" s="16">
        <f>IF(ISERROR(F6/B6-1),"н/д",F6/B6-1)</f>
        <v>-0.5762172902061498</v>
      </c>
    </row>
    <row r="7" spans="1:10" ht="18.75">
      <c r="A7" s="14" t="s">
        <v>16</v>
      </c>
      <c r="B7" s="15">
        <v>1914.76</v>
      </c>
      <c r="C7" s="15">
        <v>639.82</v>
      </c>
      <c r="D7" s="15">
        <v>999</v>
      </c>
      <c r="E7" s="15">
        <f>'[1]инд-обновл'!I29</f>
        <v>986.8</v>
      </c>
      <c r="F7" s="15">
        <f>'[1]инд-обновл'!B29</f>
        <v>999.91</v>
      </c>
      <c r="G7" s="16">
        <f>IF(ISERROR(F7/E7-1),"н/д",F7/E7-1)</f>
        <v>0.013285366842318513</v>
      </c>
      <c r="H7" s="16">
        <f>IF(ISERROR(F7/D7-1),"н/д",F7/D7-1)</f>
        <v>0.0009109109109108893</v>
      </c>
      <c r="I7" s="16">
        <f>IF(ISERROR(F7/C7-1),"н/д",F7/C7-1)</f>
        <v>0.5627989121940544</v>
      </c>
      <c r="J7" s="16">
        <f>IF(ISERROR(F7/B7-1),"н/д",F7/B7-1)</f>
        <v>-0.4777883390085441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'[1]инд-обновл'!I30</f>
        <v>82.78</v>
      </c>
      <c r="F8" s="15">
        <f>'[1]инд-обновл'!B30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8504.06</v>
      </c>
      <c r="E10" s="19">
        <f>'[1]СевАм-индексы'!Q4</f>
        <v>9096.72</v>
      </c>
      <c r="F10" s="15">
        <f>'[1]СевАм-индексы'!S4</f>
        <v>9071</v>
      </c>
      <c r="G10" s="16">
        <f aca="true" t="shared" si="0" ref="G10:G16">IF(ISERROR(F10/E10-1),"н/д",F10/E10-1)</f>
        <v>-0.002827392730566536</v>
      </c>
      <c r="H10" s="16">
        <f aca="true" t="shared" si="1" ref="H10:H16">IF(ISERROR(F10/D10-1),"н/д",F10/D10-1)</f>
        <v>0.06666698024237849</v>
      </c>
      <c r="I10" s="16">
        <f aca="true" t="shared" si="2" ref="I10:I16">IF(ISERROR(F10/C10-1),"н/д",F10/C10-1)</f>
        <v>0.004018953611025999</v>
      </c>
      <c r="J10" s="16">
        <f aca="true" t="shared" si="3" ref="J10:J16">IF(ISERROR(F10/B10-1),"н/д",F10/B10-1)</f>
        <v>-0.3045823507585119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1845.72</v>
      </c>
      <c r="E11" s="15">
        <f>'[1]СевАм-индексы'!Q20</f>
        <v>1975.51</v>
      </c>
      <c r="F11" s="15">
        <f>'[1]СевАм-индексы'!S20</f>
        <v>1968</v>
      </c>
      <c r="G11" s="16">
        <f t="shared" si="0"/>
        <v>-0.003801549979498997</v>
      </c>
      <c r="H11" s="16">
        <f t="shared" si="1"/>
        <v>0.06625056888368763</v>
      </c>
      <c r="I11" s="16">
        <f t="shared" si="2"/>
        <v>0.2057272042200451</v>
      </c>
      <c r="J11" s="16">
        <f t="shared" si="3"/>
        <v>-0.24586143470263644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923.33</v>
      </c>
      <c r="E12" s="15">
        <f>'[1]СевАм-индексы'!Q10</f>
        <v>979.62</v>
      </c>
      <c r="F12" s="15">
        <f>'[1]СевАм-индексы'!S10</f>
        <v>975</v>
      </c>
      <c r="G12" s="16">
        <f t="shared" si="0"/>
        <v>-0.0047161144117107145</v>
      </c>
      <c r="H12" s="16">
        <f t="shared" si="1"/>
        <v>0.055960490832096754</v>
      </c>
      <c r="I12" s="16">
        <f t="shared" si="2"/>
        <v>0.04636188023180954</v>
      </c>
      <c r="J12" s="16">
        <f t="shared" si="3"/>
        <v>-0.32626661875673735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3217</v>
      </c>
      <c r="E13" s="15">
        <f>'[1]евр-индексы'!Q57</f>
        <v>3365.62</v>
      </c>
      <c r="F13" s="15">
        <f>'[1]евр-индексы'!S57</f>
        <v>3384</v>
      </c>
      <c r="G13" s="16">
        <f t="shared" si="0"/>
        <v>0.005461103749086371</v>
      </c>
      <c r="H13" s="16">
        <f t="shared" si="1"/>
        <v>0.05191171899285041</v>
      </c>
      <c r="I13" s="16">
        <f t="shared" si="2"/>
        <v>0.01024273888031435</v>
      </c>
      <c r="J13" s="16">
        <f t="shared" si="3"/>
        <v>-0.3902812561935821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4905.44</v>
      </c>
      <c r="E14" s="15">
        <f>'[1]евр-индексы'!Q44</f>
        <v>5270.32</v>
      </c>
      <c r="F14" s="15">
        <f>'[1]евр-индексы'!S44</f>
        <v>5266</v>
      </c>
      <c r="G14" s="16">
        <f t="shared" si="0"/>
        <v>-0.0008196845732326707</v>
      </c>
      <c r="H14" s="16">
        <f t="shared" si="1"/>
        <v>0.07350207116996654</v>
      </c>
      <c r="I14" s="16">
        <f t="shared" si="2"/>
        <v>0.058903252920228466</v>
      </c>
      <c r="J14" s="16">
        <f t="shared" si="3"/>
        <v>-0.33753506686291534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4340.71</v>
      </c>
      <c r="E15" s="15">
        <f>'[1]евр-индексы'!Q33</f>
        <v>4547.53</v>
      </c>
      <c r="F15" s="15">
        <f>'[1]евр-индексы'!S33</f>
        <v>4572</v>
      </c>
      <c r="G15" s="16">
        <f t="shared" si="0"/>
        <v>0.005380943061398247</v>
      </c>
      <c r="H15" s="16">
        <f t="shared" si="1"/>
        <v>0.05328390977512898</v>
      </c>
      <c r="I15" s="16">
        <f t="shared" si="2"/>
        <v>0.0022381565131230907</v>
      </c>
      <c r="J15" s="16">
        <f t="shared" si="3"/>
        <v>-0.2874842208611903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9940</v>
      </c>
      <c r="E16" s="15">
        <f>'[1]азия-индексы'!P13</f>
        <v>10113.24</v>
      </c>
      <c r="F16" s="15">
        <f>'[1]азия-индексы'!J14</f>
        <v>10165</v>
      </c>
      <c r="G16" s="16">
        <f t="shared" si="0"/>
        <v>0.0051180432779207585</v>
      </c>
      <c r="H16" s="16">
        <f t="shared" si="1"/>
        <v>0.02263581488933597</v>
      </c>
      <c r="I16" s="16">
        <f t="shared" si="2"/>
        <v>0.12405895310468051</v>
      </c>
      <c r="J16" s="16">
        <f t="shared" si="3"/>
        <v>-0.3080986155165607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6579</v>
      </c>
      <c r="E18" s="15">
        <f>'[1]азия-индексы'!O60</f>
        <v>7083.63</v>
      </c>
      <c r="F18" s="15">
        <f>'[1]азия-индексы'!J61</f>
        <v>7027</v>
      </c>
      <c r="G18" s="16">
        <f aca="true" t="shared" si="4" ref="G18:G23">IF(ISERROR(F18/E18-1),"н/д",F18/E18-1)</f>
        <v>-0.007994488701414393</v>
      </c>
      <c r="H18" s="16">
        <f aca="true" t="shared" si="5" ref="H18:H23">IF(ISERROR(F18/D18-1),"н/д",F18/D18-1)</f>
        <v>0.06809545523635818</v>
      </c>
      <c r="I18" s="16">
        <f aca="true" t="shared" si="6" ref="I18:I23">IF(ISERROR(F18/C18-1),"н/д",F18/C18-1)</f>
        <v>0.49564417843862985</v>
      </c>
      <c r="J18" s="16">
        <f aca="true" t="shared" si="7" ref="J18:J23">IF(ISERROR(F18/B18-1),"н/д",F18/B18-1)</f>
        <v>-0.15572322812413653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430</v>
      </c>
      <c r="E19" s="15">
        <f>'[1]азия-индексы'!N122</f>
        <v>458.04</v>
      </c>
      <c r="F19" s="15">
        <f>'[1]азия-индексы'!J123</f>
        <v>452</v>
      </c>
      <c r="G19" s="16">
        <f t="shared" si="4"/>
        <v>-0.013186621255785513</v>
      </c>
      <c r="H19" s="16">
        <f t="shared" si="5"/>
        <v>0.051162790697674376</v>
      </c>
      <c r="I19" s="16">
        <f t="shared" si="6"/>
        <v>0.44252249952128686</v>
      </c>
      <c r="J19" s="16">
        <f t="shared" si="7"/>
        <v>-0.5092823797633265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14645</v>
      </c>
      <c r="E20" s="15">
        <f>'[1]инд-обновл'!I27</f>
        <v>15173.46</v>
      </c>
      <c r="F20" s="15">
        <f>'[1]инд-обновл'!B27</f>
        <v>15283.343</v>
      </c>
      <c r="G20" s="16">
        <f t="shared" si="4"/>
        <v>0.007241789282075528</v>
      </c>
      <c r="H20" s="16">
        <f t="shared" si="5"/>
        <v>0.04358777739842945</v>
      </c>
      <c r="I20" s="16">
        <f t="shared" si="6"/>
        <v>0.5432326681785964</v>
      </c>
      <c r="J20" s="16">
        <f t="shared" si="7"/>
        <v>-0.2471519208697237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2060</v>
      </c>
      <c r="E21" s="15">
        <f>'[1]азия-индексы'!N103</f>
        <v>2225.81</v>
      </c>
      <c r="F21" s="15">
        <f>'[1]азия-индексы'!J104</f>
        <v>2278</v>
      </c>
      <c r="G21" s="16">
        <f t="shared" si="4"/>
        <v>0.023447643779118676</v>
      </c>
      <c r="H21" s="16">
        <f t="shared" si="5"/>
        <v>0.10582524271844651</v>
      </c>
      <c r="I21" s="16">
        <f t="shared" si="6"/>
        <v>0.5848742606123265</v>
      </c>
      <c r="J21" s="16">
        <f t="shared" si="7"/>
        <v>-0.16602599304411492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977</v>
      </c>
      <c r="E22" s="15">
        <f>'[1]азия-индексы'!M49</f>
        <v>1072.11</v>
      </c>
      <c r="F22" s="15">
        <f>'[1]азия-индексы'!J50</f>
        <v>1084</v>
      </c>
      <c r="G22" s="16">
        <f t="shared" si="4"/>
        <v>0.0110902799153072</v>
      </c>
      <c r="H22" s="16">
        <f t="shared" si="5"/>
        <v>0.1095189355168884</v>
      </c>
      <c r="I22" s="16">
        <f t="shared" si="6"/>
        <v>0.8979750846997645</v>
      </c>
      <c r="J22" s="16">
        <f t="shared" si="7"/>
        <v>-0.26378701439826135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51543.78</v>
      </c>
      <c r="E23" s="15">
        <f>'[1]СевАм-индексы'!Q79</f>
        <v>54471.54</v>
      </c>
      <c r="F23" s="15">
        <f>'[1]СевАм-индексы'!S79</f>
        <v>53735</v>
      </c>
      <c r="G23" s="16">
        <f t="shared" si="4"/>
        <v>-0.013521556394403444</v>
      </c>
      <c r="H23" s="16">
        <f t="shared" si="5"/>
        <v>0.04251182198899661</v>
      </c>
      <c r="I23" s="16">
        <f t="shared" si="6"/>
        <v>0.3352300964118875</v>
      </c>
      <c r="J23" s="16">
        <f t="shared" si="7"/>
        <v>-0.13803806652321748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71.2</v>
      </c>
      <c r="E25" s="21">
        <f>'[1]инд-обновл'!I32</f>
        <v>66.53</v>
      </c>
      <c r="F25" s="21">
        <f>'[1]инд-обновл'!B32</f>
        <v>66.7378</v>
      </c>
      <c r="G25" s="16">
        <f aca="true" t="shared" si="8" ref="G25:G34">IF(ISERROR(F25/E25-1),"н/д",F25/E25-1)</f>
        <v>0.0031234029761009197</v>
      </c>
      <c r="H25" s="16">
        <f aca="true" t="shared" si="9" ref="H25:H34">IF(ISERROR(F25/D25-1),"н/д",F25/D25-1)</f>
        <v>-0.06267134831460686</v>
      </c>
      <c r="I25" s="16">
        <f aca="true" t="shared" si="10" ref="I25:I34">IF(ISERROR(F25/C25-1),"н/д",F25/C25-1)</f>
        <v>0.4202553734837198</v>
      </c>
      <c r="J25" s="16">
        <f aca="true" t="shared" si="11" ref="J25:J34">IF(ISERROR(F25/B25-1),"н/д",F25/B25-1)</f>
        <v>-0.3169109518935518</v>
      </c>
    </row>
    <row r="26" spans="1:10" ht="18.75">
      <c r="A26" s="14" t="s">
        <v>35</v>
      </c>
      <c r="B26" s="21">
        <v>99.63</v>
      </c>
      <c r="C26" s="22">
        <v>46.34</v>
      </c>
      <c r="D26" s="21">
        <v>71.33</v>
      </c>
      <c r="E26" s="21">
        <f>'[1]сырье'!J23</f>
        <v>63.35</v>
      </c>
      <c r="F26" s="21" t="str">
        <f>'[1]сырье'!G23</f>
        <v>63,490</v>
      </c>
      <c r="G26" s="16">
        <f t="shared" si="8"/>
        <v>0.0022099447513812542</v>
      </c>
      <c r="H26" s="16">
        <f t="shared" si="9"/>
        <v>-0.10991167811579972</v>
      </c>
      <c r="I26" s="16">
        <f t="shared" si="10"/>
        <v>0.3700906344410875</v>
      </c>
      <c r="J26" s="16">
        <f t="shared" si="11"/>
        <v>-0.3627421459399779</v>
      </c>
    </row>
    <row r="27" spans="1:10" ht="18.75">
      <c r="A27" s="14" t="s">
        <v>36</v>
      </c>
      <c r="B27" s="21">
        <v>837.3</v>
      </c>
      <c r="C27" s="21">
        <v>877</v>
      </c>
      <c r="D27" s="21">
        <v>938.7</v>
      </c>
      <c r="E27" s="21">
        <f>'[1]сырье'!J31</f>
        <v>927.2</v>
      </c>
      <c r="F27" s="21" t="str">
        <f>'[1]сырье'!G31</f>
        <v>930,000</v>
      </c>
      <c r="G27" s="16">
        <f t="shared" si="8"/>
        <v>0.0030198446937013124</v>
      </c>
      <c r="H27" s="16">
        <f t="shared" si="9"/>
        <v>-0.009268136784915337</v>
      </c>
      <c r="I27" s="16">
        <f t="shared" si="10"/>
        <v>0.06043329532497155</v>
      </c>
      <c r="J27" s="16">
        <f t="shared" si="11"/>
        <v>0.11071300609100687</v>
      </c>
    </row>
    <row r="28" spans="1:10" ht="18.75">
      <c r="A28" s="14" t="s">
        <v>37</v>
      </c>
      <c r="B28" s="21">
        <v>6665.6</v>
      </c>
      <c r="C28" s="22">
        <v>3070</v>
      </c>
      <c r="D28" s="21">
        <v>5174.9</v>
      </c>
      <c r="E28" s="21">
        <f>'[1]инд-обновл'!I33</f>
        <v>5461.95</v>
      </c>
      <c r="F28" s="21">
        <f>'[1]инд-обновл'!B33</f>
        <v>5496.12</v>
      </c>
      <c r="G28" s="16">
        <f t="shared" si="8"/>
        <v>0.006256007469859659</v>
      </c>
      <c r="H28" s="16">
        <f t="shared" si="9"/>
        <v>0.06207269705694807</v>
      </c>
      <c r="I28" s="16">
        <f t="shared" si="10"/>
        <v>0.7902671009771987</v>
      </c>
      <c r="J28" s="16">
        <f t="shared" si="11"/>
        <v>-0.17545007201152185</v>
      </c>
    </row>
    <row r="29" spans="1:10" ht="18.75">
      <c r="A29" s="14" t="s">
        <v>38</v>
      </c>
      <c r="B29" s="21">
        <v>26500</v>
      </c>
      <c r="C29" s="22">
        <v>12710</v>
      </c>
      <c r="D29" s="21">
        <v>16110</v>
      </c>
      <c r="E29" s="21">
        <f>'[1]инд-обновл'!I34</f>
        <v>16275</v>
      </c>
      <c r="F29" s="21">
        <f>'[1]инд-обновл'!B34</f>
        <v>16525</v>
      </c>
      <c r="G29" s="16">
        <f t="shared" si="8"/>
        <v>0.015360983102918668</v>
      </c>
      <c r="H29" s="16">
        <f t="shared" si="9"/>
        <v>0.025760397268777213</v>
      </c>
      <c r="I29" s="16">
        <f t="shared" si="10"/>
        <v>0.3001573564122737</v>
      </c>
      <c r="J29" s="16">
        <f t="shared" si="11"/>
        <v>-0.3764150943396226</v>
      </c>
    </row>
    <row r="30" spans="1:10" ht="18.75">
      <c r="A30" s="14" t="s">
        <v>39</v>
      </c>
      <c r="B30" s="21">
        <v>2365.5</v>
      </c>
      <c r="C30" s="22">
        <v>1495</v>
      </c>
      <c r="D30" s="21">
        <v>1671</v>
      </c>
      <c r="E30" s="21">
        <f>'[1]инд-обновл'!F16</f>
        <v>1795</v>
      </c>
      <c r="F30" s="21">
        <f>'[1]инд-обновл'!D16</f>
        <v>1818</v>
      </c>
      <c r="G30" s="16">
        <f t="shared" si="8"/>
        <v>0.012813370473537589</v>
      </c>
      <c r="H30" s="16">
        <f t="shared" si="9"/>
        <v>0.08797127468581678</v>
      </c>
      <c r="I30" s="16">
        <f t="shared" si="10"/>
        <v>0.21605351170568565</v>
      </c>
      <c r="J30" s="16">
        <f t="shared" si="11"/>
        <v>-0.2314521242866202</v>
      </c>
    </row>
    <row r="31" spans="1:10" ht="18.75">
      <c r="A31" s="14" t="s">
        <v>40</v>
      </c>
      <c r="B31" s="21">
        <v>67</v>
      </c>
      <c r="C31" s="22">
        <v>47.81</v>
      </c>
      <c r="D31" s="21">
        <v>58.17</v>
      </c>
      <c r="E31" s="21">
        <f>'[1]сырье'!J7</f>
        <v>59.120000000000005</v>
      </c>
      <c r="F31" s="21" t="str">
        <f>'[1]сырье'!G7</f>
        <v>58,990</v>
      </c>
      <c r="G31" s="16">
        <f t="shared" si="8"/>
        <v>-0.002198917456021743</v>
      </c>
      <c r="H31" s="16">
        <f t="shared" si="9"/>
        <v>0.014096613374591671</v>
      </c>
      <c r="I31" s="16">
        <f t="shared" si="10"/>
        <v>0.23384229240744614</v>
      </c>
      <c r="J31" s="16">
        <f t="shared" si="11"/>
        <v>-0.1195522388059701</v>
      </c>
    </row>
    <row r="32" spans="1:10" ht="18.75">
      <c r="A32" s="14" t="s">
        <v>41</v>
      </c>
      <c r="B32" s="21">
        <v>11.4</v>
      </c>
      <c r="C32" s="22">
        <v>11.3</v>
      </c>
      <c r="D32" s="21">
        <v>17.75</v>
      </c>
      <c r="E32" s="21">
        <f>'[1]сырье'!J15</f>
        <v>18.56</v>
      </c>
      <c r="F32" s="21" t="str">
        <f>'[1]сырье'!G15</f>
        <v>18,750</v>
      </c>
      <c r="G32" s="16">
        <f t="shared" si="8"/>
        <v>0.010237068965517349</v>
      </c>
      <c r="H32" s="16">
        <f t="shared" si="9"/>
        <v>0.05633802816901401</v>
      </c>
      <c r="I32" s="16">
        <f t="shared" si="10"/>
        <v>0.6592920353982299</v>
      </c>
      <c r="J32" s="16">
        <f t="shared" si="11"/>
        <v>0.644736842105263</v>
      </c>
    </row>
    <row r="33" spans="1:10" ht="18.75">
      <c r="A33" s="14" t="s">
        <v>42</v>
      </c>
      <c r="B33" s="21">
        <v>503.3</v>
      </c>
      <c r="C33" s="22">
        <v>392.5</v>
      </c>
      <c r="D33" s="21">
        <v>371</v>
      </c>
      <c r="E33" s="21">
        <f>'[1]сырье'!J6</f>
        <v>328</v>
      </c>
      <c r="F33" s="21" t="str">
        <f>'[1]сырье'!G6</f>
        <v>330,500</v>
      </c>
      <c r="G33" s="16">
        <f t="shared" si="8"/>
        <v>0.007621951219512146</v>
      </c>
      <c r="H33" s="16">
        <f t="shared" si="9"/>
        <v>-0.10916442048517516</v>
      </c>
      <c r="I33" s="16">
        <f t="shared" si="10"/>
        <v>-0.1579617834394904</v>
      </c>
      <c r="J33" s="16">
        <f t="shared" si="11"/>
        <v>-0.3433339956288496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5954.9</v>
      </c>
      <c r="E34" s="21">
        <f>'[1]сырье'!M12</f>
        <v>6009.8871525</v>
      </c>
      <c r="F34" s="21">
        <f>'[1]сырье'!L12</f>
        <v>6056.8852925</v>
      </c>
      <c r="G34" s="16">
        <f t="shared" si="8"/>
        <v>0.00782013685239491</v>
      </c>
      <c r="H34" s="16">
        <f t="shared" si="9"/>
        <v>0.017126281297754842</v>
      </c>
      <c r="I34" s="16">
        <f t="shared" si="10"/>
        <v>-0.06631849478195195</v>
      </c>
      <c r="J34" s="16">
        <f t="shared" si="11"/>
        <v>-0.32612172845206444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39995</v>
      </c>
      <c r="E36" s="24">
        <f>IF(J36=2,F36-3,F36-1)</f>
        <v>40023</v>
      </c>
      <c r="F36" s="24">
        <f ca="1">TODAY()</f>
        <v>40024</v>
      </c>
      <c r="G36" s="25"/>
      <c r="H36" s="25"/>
      <c r="I36" s="25"/>
      <c r="J36" s="11">
        <f>WEEKDAY(F36)</f>
        <v>5</v>
      </c>
    </row>
    <row r="37" spans="1:10" ht="18.75">
      <c r="A37" s="14" t="s">
        <v>45</v>
      </c>
      <c r="B37" s="26">
        <v>10</v>
      </c>
      <c r="C37" s="26">
        <v>13</v>
      </c>
      <c r="D37" s="26">
        <v>11.5</v>
      </c>
      <c r="E37" s="26">
        <v>11.5</v>
      </c>
      <c r="F37" s="26">
        <v>11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471.4</v>
      </c>
      <c r="E38" s="26" t="str">
        <f>'[1]остатки средств на кс'!L51</f>
        <v>393,90</v>
      </c>
      <c r="F38" s="26" t="str">
        <f>'[1]остатки средств на кс'!K51</f>
        <v>418,00</v>
      </c>
      <c r="G38" s="16">
        <f aca="true" t="shared" si="12" ref="G38:G44">IF(ISERROR(F38/E38-1),"н/д",F38/E38-1)</f>
        <v>0.06118304138106123</v>
      </c>
      <c r="H38" s="16">
        <f aca="true" t="shared" si="13" ref="H38:H44">IF(ISERROR(F38/D38-1),"н/д",F38/D38-1)</f>
        <v>-0.11327959270258803</v>
      </c>
      <c r="I38" s="16">
        <f aca="true" t="shared" si="14" ref="I38:I44">IF(ISERROR(F38/C38-1),"н/д",F38/C38-1)</f>
        <v>-0.5932269365511872</v>
      </c>
      <c r="J38" s="16">
        <f aca="true" t="shared" si="15" ref="J38:J44">IF(ISERROR(F38/B38-1),"н/д",F38/B38-1)</f>
        <v>-0.4789329344303167</v>
      </c>
    </row>
    <row r="39" spans="1:10" ht="37.5">
      <c r="A39" s="14" t="s">
        <v>47</v>
      </c>
      <c r="B39" s="26">
        <v>576.5</v>
      </c>
      <c r="C39" s="26">
        <v>802.7</v>
      </c>
      <c r="D39" s="26">
        <v>302.4</v>
      </c>
      <c r="E39" s="26" t="str">
        <f>'[1]остатки средств на кс'!L53</f>
        <v>264,50</v>
      </c>
      <c r="F39" s="26" t="str">
        <f>'[1]остатки средств на кс'!K53</f>
        <v>279,50</v>
      </c>
      <c r="G39" s="16">
        <f t="shared" si="12"/>
        <v>0.05671077504725908</v>
      </c>
      <c r="H39" s="16">
        <f t="shared" si="13"/>
        <v>-0.07572751322751314</v>
      </c>
      <c r="I39" s="16">
        <f t="shared" si="14"/>
        <v>-0.6518001744113617</v>
      </c>
      <c r="J39" s="16">
        <f t="shared" si="15"/>
        <v>-0.5151777970511708</v>
      </c>
    </row>
    <row r="40" spans="1:10" ht="18.75">
      <c r="A40" s="14" t="s">
        <v>48</v>
      </c>
      <c r="B40" s="26">
        <v>5.5</v>
      </c>
      <c r="C40" s="26">
        <v>15.7</v>
      </c>
      <c r="D40" s="26">
        <v>9.93</v>
      </c>
      <c r="E40" s="26">
        <f>'[1]rates-cbr'!AE8</f>
        <v>9.53</v>
      </c>
      <c r="F40" s="26">
        <f>'[1]rates-cbr'!AF8</f>
        <v>9.86</v>
      </c>
      <c r="G40" s="16">
        <f t="shared" si="12"/>
        <v>0.03462749213011551</v>
      </c>
      <c r="H40" s="16">
        <f t="shared" si="13"/>
        <v>-0.007049345417925457</v>
      </c>
      <c r="I40" s="16">
        <f t="shared" si="14"/>
        <v>-0.37197452229299366</v>
      </c>
      <c r="J40" s="16">
        <f t="shared" si="15"/>
        <v>0.7927272727272727</v>
      </c>
    </row>
    <row r="41" spans="1:10" ht="18.75">
      <c r="A41" s="14" t="s">
        <v>49</v>
      </c>
      <c r="B41" s="26">
        <v>6.78</v>
      </c>
      <c r="C41" s="26">
        <v>21.61</v>
      </c>
      <c r="D41" s="26">
        <v>13.9</v>
      </c>
      <c r="E41" s="26">
        <f>'[1]rates-cbr'!AA8</f>
        <v>12.63</v>
      </c>
      <c r="F41" s="26">
        <f>'[1]rates-cbr'!AB8</f>
        <v>12.79</v>
      </c>
      <c r="G41" s="16">
        <f t="shared" si="12"/>
        <v>0.012668250197941378</v>
      </c>
      <c r="H41" s="16">
        <f t="shared" si="13"/>
        <v>-0.0798561151079138</v>
      </c>
      <c r="I41" s="16">
        <f t="shared" si="14"/>
        <v>-0.4081443776029616</v>
      </c>
      <c r="J41" s="16">
        <f t="shared" si="15"/>
        <v>0.8864306784660765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0.588</v>
      </c>
      <c r="E42" s="26">
        <v>0.496</v>
      </c>
      <c r="F42" s="26">
        <v>0.491</v>
      </c>
      <c r="G42" s="16">
        <f t="shared" si="12"/>
        <v>-0.01008064516129037</v>
      </c>
      <c r="H42" s="16">
        <f t="shared" si="13"/>
        <v>-0.16496598639455784</v>
      </c>
      <c r="I42" s="16">
        <f t="shared" si="14"/>
        <v>-0.6554385964912282</v>
      </c>
      <c r="J42" s="16">
        <f t="shared" si="15"/>
        <v>-0.895598554114395</v>
      </c>
    </row>
    <row r="43" spans="1:10" ht="18.75">
      <c r="A43" s="14" t="s">
        <v>51</v>
      </c>
      <c r="B43" s="26">
        <v>24.5</v>
      </c>
      <c r="C43" s="26">
        <v>29.39</v>
      </c>
      <c r="D43" s="26">
        <v>31.1</v>
      </c>
      <c r="E43" s="26">
        <f>'[1]курсы валют'!K18</f>
        <v>31.416204986149587</v>
      </c>
      <c r="F43" s="26">
        <f>'[1]курсы валют'!I18</f>
        <v>31.7555</v>
      </c>
      <c r="G43" s="16">
        <f t="shared" si="12"/>
        <v>0.01079999999999992</v>
      </c>
      <c r="H43" s="16">
        <f t="shared" si="13"/>
        <v>0.021077170418006386</v>
      </c>
      <c r="I43" s="16">
        <f t="shared" si="14"/>
        <v>0.08048656005444021</v>
      </c>
      <c r="J43" s="16">
        <f t="shared" si="15"/>
        <v>0.29614285714285726</v>
      </c>
    </row>
    <row r="44" spans="1:10" ht="18.75">
      <c r="A44" s="14" t="s">
        <v>52</v>
      </c>
      <c r="B44" s="26">
        <v>36</v>
      </c>
      <c r="C44" s="26">
        <v>41.4275</v>
      </c>
      <c r="D44" s="26">
        <v>43.81</v>
      </c>
      <c r="E44" s="26">
        <f>'[1]курсы валют'!C21</f>
        <v>44.4351</v>
      </c>
      <c r="F44" s="26">
        <f>'[1]курсы валют'!C19</f>
        <v>44.6927</v>
      </c>
      <c r="G44" s="16">
        <f t="shared" si="12"/>
        <v>0.005797218865266407</v>
      </c>
      <c r="H44" s="16">
        <f t="shared" si="13"/>
        <v>0.020148367952522284</v>
      </c>
      <c r="I44" s="16">
        <f t="shared" si="14"/>
        <v>0.07881721078993431</v>
      </c>
      <c r="J44" s="16">
        <f t="shared" si="15"/>
        <v>0.24146388888888892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39997</v>
      </c>
      <c r="E45" s="31">
        <f>'[1]ЗВР-cbr'!A3</f>
        <v>40004</v>
      </c>
      <c r="F45" s="31">
        <f>'[1]ЗВР-cbr'!A2</f>
        <v>40011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409.1</v>
      </c>
      <c r="E46" s="26">
        <f>'[1]ЗВР-cbr'!B3</f>
        <v>400.9</v>
      </c>
      <c r="F46" s="26">
        <f>'[1]ЗВР-cbr'!B2</f>
        <v>398.1</v>
      </c>
      <c r="G46" s="16">
        <f>IF(ISERROR(F46/E46-1),"н/д",F46/E46-1)</f>
        <v>-0.006984285357944486</v>
      </c>
      <c r="H46" s="16">
        <f>IF(ISERROR(F46/D46-1),"н/д",F46/D46-1)</f>
        <v>-0.026888291371302886</v>
      </c>
      <c r="I46" s="16">
        <f>IF(ISERROR(F46/C46-1),"н/д",F46/C46-1)</f>
        <v>-0.06549295774647879</v>
      </c>
      <c r="J46" s="16">
        <f>IF(ISERROR(F46/B46-1),"н/д",F46/B46-1)</f>
        <v>-0.17097042898792159</v>
      </c>
    </row>
    <row r="47" spans="1:10" ht="18.75">
      <c r="A47" s="33"/>
      <c r="B47" s="31">
        <v>39448</v>
      </c>
      <c r="C47" s="31">
        <v>39814</v>
      </c>
      <c r="D47" s="31">
        <v>40000</v>
      </c>
      <c r="E47" s="31">
        <v>40007</v>
      </c>
      <c r="F47" s="31">
        <v>40014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7.6</v>
      </c>
      <c r="E48" s="26">
        <v>7.7</v>
      </c>
      <c r="F48" s="34">
        <v>7.9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39934</v>
      </c>
      <c r="E49" s="31">
        <v>39965</v>
      </c>
      <c r="F49" s="31">
        <v>39995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12339.1</v>
      </c>
      <c r="E50" s="26">
        <v>12861.1</v>
      </c>
      <c r="F50" s="26">
        <v>13161</v>
      </c>
      <c r="G50" s="16">
        <f>IF(ISERROR(F50/E50-1),"н/д",F50/E50-1)</f>
        <v>0.02331837867678499</v>
      </c>
      <c r="H50" s="16"/>
      <c r="I50" s="16">
        <f>IF(ISERROR(E50/C50-1),"н/д",E50/C50-1)</f>
        <v>-0.04684581863457149</v>
      </c>
      <c r="J50" s="16">
        <f>IF(ISERROR(E50/B50-1),"н/д",E50/B50-1)</f>
        <v>-0.030967216943814435</v>
      </c>
    </row>
    <row r="51" spans="1:10" ht="75">
      <c r="A51" s="14" t="s">
        <v>58</v>
      </c>
      <c r="B51" s="26">
        <v>106.3</v>
      </c>
      <c r="C51" s="26">
        <v>102.1</v>
      </c>
      <c r="D51" s="26">
        <v>83.1</v>
      </c>
      <c r="E51" s="26">
        <v>82.9</v>
      </c>
      <c r="F51" s="26">
        <v>87.9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39630</v>
      </c>
      <c r="E57" s="40">
        <v>39965</v>
      </c>
      <c r="F57" s="40">
        <v>39995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4368.96</v>
      </c>
      <c r="C58" s="15">
        <v>3168.31</v>
      </c>
      <c r="D58" s="15">
        <v>668.35</v>
      </c>
      <c r="E58" s="15">
        <v>419.3</v>
      </c>
      <c r="F58" s="15">
        <v>527.8</v>
      </c>
      <c r="G58" s="16">
        <f>IF(ISERROR(F58/E58-1),"н/д",F58/E58-1)</f>
        <v>0.25876460767946563</v>
      </c>
      <c r="H58" s="16">
        <f>IF(ISERROR(F58/D58-1),"н/д",F58/D58-1)</f>
        <v>-0.21029400763073247</v>
      </c>
      <c r="I58" s="16">
        <f>IF(ISERROR(C58/B58-1),"н/д",C58/B58-1)</f>
        <v>-0.2748136856368564</v>
      </c>
      <c r="J58" s="42"/>
    </row>
    <row r="59" spans="1:10" ht="37.5">
      <c r="A59" s="14" t="s">
        <v>70</v>
      </c>
      <c r="B59" s="15">
        <v>3037.85</v>
      </c>
      <c r="C59" s="15">
        <v>3921.91</v>
      </c>
      <c r="D59" s="15">
        <v>599.9</v>
      </c>
      <c r="E59" s="15">
        <v>560.2</v>
      </c>
      <c r="F59" s="15">
        <v>770.7</v>
      </c>
      <c r="G59" s="16">
        <f>IF(ISERROR(F59/E59-1),"н/д",F59/E59-1)</f>
        <v>0.3757586576222778</v>
      </c>
      <c r="H59" s="16">
        <f>IF(ISERROR(F59/D59-1),"н/д",F59/D59-1)</f>
        <v>0.2847141190198368</v>
      </c>
      <c r="I59" s="16">
        <f>IF(ISERROR(C59/B59-1),"н/д",C59/B59-1)</f>
        <v>0.29101502707506954</v>
      </c>
      <c r="J59" s="42"/>
    </row>
    <row r="60" spans="1:10" ht="18.75">
      <c r="A60" s="14" t="s">
        <v>71</v>
      </c>
      <c r="B60" s="15">
        <f>B58-B59</f>
        <v>1331.1100000000001</v>
      </c>
      <c r="C60" s="15">
        <f>C58-C59</f>
        <v>-753.5999999999999</v>
      </c>
      <c r="D60" s="15">
        <f>D58-D59</f>
        <v>68.45000000000005</v>
      </c>
      <c r="E60" s="15">
        <f>E58-E59</f>
        <v>-140.90000000000003</v>
      </c>
      <c r="F60" s="15">
        <f>F58-F59</f>
        <v>-242.9000000000001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39569</v>
      </c>
      <c r="E61" s="43">
        <v>39904</v>
      </c>
      <c r="F61" s="43">
        <v>39934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42.6</v>
      </c>
      <c r="E62" s="38">
        <v>21.3</v>
      </c>
      <c r="F62" s="38">
        <v>22.7</v>
      </c>
      <c r="G62" s="16">
        <f>IF(ISERROR(F62/E62-1),"н/д",F62/E62-1)</f>
        <v>0.06572769953051627</v>
      </c>
      <c r="H62" s="16">
        <f>IF(ISERROR(F62/D62-1),"н/д",F62/D62-1)</f>
        <v>-0.46713615023474186</v>
      </c>
      <c r="I62" s="44"/>
      <c r="J62" s="45"/>
    </row>
    <row r="63" spans="1:10" ht="18.75">
      <c r="A63" s="14" t="s">
        <v>73</v>
      </c>
      <c r="B63" s="26"/>
      <c r="C63" s="26"/>
      <c r="D63" s="38">
        <v>24.5</v>
      </c>
      <c r="E63" s="38">
        <v>14.6</v>
      </c>
      <c r="F63" s="38">
        <v>13.9</v>
      </c>
      <c r="G63" s="16">
        <f>IF(ISERROR(F63/E63-1),"н/д",F63/E63-1)</f>
        <v>-0.047945205479452024</v>
      </c>
      <c r="H63" s="16">
        <f>IF(ISERROR(F63/D63-1),"н/д",F63/D63-1)</f>
        <v>-0.43265306122448977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18.1</v>
      </c>
      <c r="E64" s="38">
        <f>E62-E63</f>
        <v>6.700000000000001</v>
      </c>
      <c r="F64" s="38">
        <f>F62-F63</f>
        <v>8.799999999999999</v>
      </c>
      <c r="G64" s="16">
        <f>IF(ISERROR(F64/E64-1),"н/д",F64/E64-1)</f>
        <v>0.3134328358208951</v>
      </c>
      <c r="H64" s="16">
        <f>IF(ISERROR(F64/D64-1),"н/д",F64/D64-1)</f>
        <v>-0.5138121546961327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2009-07-30T09:00:49Z</dcterms:created>
  <dcterms:modified xsi:type="dcterms:W3CDTF">2009-07-30T09:04:06Z</dcterms:modified>
  <cp:category/>
  <cp:version/>
  <cp:contentType/>
  <cp:contentStatus/>
</cp:coreProperties>
</file>