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<sst xmlns="http://schemas.openxmlformats.org/spreadsheetml/2006/main" count="80" uniqueCount="75">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</sst>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10165.21</v>
          </cell>
        </row>
        <row r="14">
          <cell r="J14">
            <v>10357</v>
          </cell>
        </row>
        <row r="49">
          <cell r="M49">
            <v>1084.05</v>
          </cell>
        </row>
        <row r="50">
          <cell r="J50">
            <v>1118</v>
          </cell>
        </row>
        <row r="60">
          <cell r="O60">
            <v>7027.11</v>
          </cell>
        </row>
        <row r="61">
          <cell r="J61">
            <v>7078</v>
          </cell>
        </row>
        <row r="103">
          <cell r="N103">
            <v>2298.13</v>
          </cell>
        </row>
        <row r="104">
          <cell r="J104">
            <v>2313</v>
          </cell>
        </row>
        <row r="122">
          <cell r="N122">
            <v>451.90999999999997</v>
          </cell>
        </row>
        <row r="123">
          <cell r="J123">
            <v>467</v>
          </cell>
        </row>
      </sheetData>
      <sheetData sheetId="1">
        <row r="33">
          <cell r="Q33">
            <v>4631.610000000001</v>
          </cell>
          <cell r="S33">
            <v>4619</v>
          </cell>
        </row>
        <row r="44">
          <cell r="Q44">
            <v>5360.66</v>
          </cell>
          <cell r="S44">
            <v>5348</v>
          </cell>
        </row>
        <row r="57">
          <cell r="Q57">
            <v>3435.49</v>
          </cell>
          <cell r="S57">
            <v>3427</v>
          </cell>
        </row>
      </sheetData>
      <sheetData sheetId="2">
        <row r="4">
          <cell r="Q4">
            <v>9070.72</v>
          </cell>
          <cell r="S4">
            <v>9154</v>
          </cell>
        </row>
        <row r="10">
          <cell r="Q10">
            <v>975.15</v>
          </cell>
          <cell r="S10">
            <v>987</v>
          </cell>
        </row>
        <row r="20">
          <cell r="Q20">
            <v>1967.76</v>
          </cell>
          <cell r="S20">
            <v>1984</v>
          </cell>
        </row>
        <row r="79">
          <cell r="Q79">
            <v>53734.53</v>
          </cell>
          <cell r="S79">
            <v>54478</v>
          </cell>
        </row>
      </sheetData>
      <sheetData sheetId="3">
        <row r="16">
          <cell r="D16">
            <v>1881</v>
          </cell>
          <cell r="F16">
            <v>1879</v>
          </cell>
        </row>
        <row r="27">
          <cell r="B27">
            <v>15615.17</v>
          </cell>
          <cell r="I27">
            <v>15387.96</v>
          </cell>
        </row>
        <row r="28">
          <cell r="B28">
            <v>1008.4</v>
          </cell>
          <cell r="I28">
            <v>1001.3</v>
          </cell>
        </row>
        <row r="29">
          <cell r="B29">
            <v>1026.27</v>
          </cell>
          <cell r="I29">
            <v>1046.46</v>
          </cell>
        </row>
        <row r="30">
          <cell r="B30">
            <v>83.22</v>
          </cell>
          <cell r="I30">
            <v>82.78</v>
          </cell>
        </row>
        <row r="32">
          <cell r="B32">
            <v>69.4414</v>
          </cell>
          <cell r="I32">
            <v>70.11</v>
          </cell>
        </row>
        <row r="33">
          <cell r="B33">
            <v>5721.43</v>
          </cell>
          <cell r="I33">
            <v>5652.65</v>
          </cell>
        </row>
        <row r="34">
          <cell r="B34">
            <v>17390</v>
          </cell>
          <cell r="I34">
            <v>17200</v>
          </cell>
        </row>
      </sheetData>
      <sheetData sheetId="4">
        <row r="18">
          <cell r="I18">
            <v>31.7555</v>
          </cell>
          <cell r="K18">
            <v>31.416204986149587</v>
          </cell>
        </row>
        <row r="19">
          <cell r="C19">
            <v>44.6927</v>
          </cell>
        </row>
        <row r="21">
          <cell r="C21">
            <v>44.4351</v>
          </cell>
        </row>
      </sheetData>
      <sheetData sheetId="5">
        <row r="2">
          <cell r="A2">
            <v>40018</v>
          </cell>
          <cell r="B2">
            <v>402.4</v>
          </cell>
        </row>
        <row r="3">
          <cell r="A3">
            <v>40011</v>
          </cell>
          <cell r="B3">
            <v>398.1</v>
          </cell>
        </row>
        <row r="4">
          <cell r="A4">
            <v>40004</v>
          </cell>
          <cell r="B4">
            <v>400.9</v>
          </cell>
        </row>
      </sheetData>
      <sheetData sheetId="7">
        <row r="8">
          <cell r="AA8">
            <v>12.79</v>
          </cell>
          <cell r="AB8">
            <v>12.65</v>
          </cell>
          <cell r="AE8">
            <v>9.86</v>
          </cell>
          <cell r="AF8">
            <v>9.49</v>
          </cell>
        </row>
      </sheetData>
      <sheetData sheetId="9">
        <row r="51">
          <cell r="K51" t="str">
            <v>467,70</v>
          </cell>
          <cell r="L51" t="str">
            <v>418,00</v>
          </cell>
        </row>
        <row r="53">
          <cell r="K53" t="str">
            <v>326,80</v>
          </cell>
          <cell r="L53" t="str">
            <v>279,50</v>
          </cell>
        </row>
      </sheetData>
      <sheetData sheetId="11">
        <row r="6">
          <cell r="G6" t="str">
            <v>343,250</v>
          </cell>
          <cell r="J6">
            <v>342.25</v>
          </cell>
        </row>
        <row r="7">
          <cell r="G7" t="str">
            <v>60,330</v>
          </cell>
          <cell r="J7">
            <v>60.11</v>
          </cell>
        </row>
        <row r="12">
          <cell r="L12">
            <v>6115.6329675</v>
          </cell>
          <cell r="M12">
            <v>6065.69744375</v>
          </cell>
        </row>
        <row r="15">
          <cell r="G15" t="str">
            <v>18,820</v>
          </cell>
          <cell r="J15">
            <v>18.75</v>
          </cell>
        </row>
        <row r="23">
          <cell r="G23" t="str">
            <v>67,120</v>
          </cell>
          <cell r="J23">
            <v>66.94</v>
          </cell>
        </row>
        <row r="31">
          <cell r="G31" t="str">
            <v>939,200</v>
          </cell>
          <cell r="J31">
            <v>937.3000000000001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J4" sqref="J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40025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39448</v>
      </c>
      <c r="C4" s="9">
        <v>39814</v>
      </c>
      <c r="D4" s="9">
        <v>39995</v>
      </c>
      <c r="E4" s="9">
        <f>IF(J3=2,F4-3,F4-1)</f>
        <v>40024</v>
      </c>
      <c r="F4" s="9">
        <f ca="1">TODAY()</f>
        <v>40025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977</v>
      </c>
      <c r="E6" s="15">
        <f>'[1]инд-обновл'!I28</f>
        <v>1001.3</v>
      </c>
      <c r="F6" s="15">
        <f>'[1]инд-обновл'!B28</f>
        <v>1008.4</v>
      </c>
      <c r="G6" s="16">
        <f>IF(ISERROR(F6/E6-1),"н/д",F6/E6-1)</f>
        <v>0.007090781983421612</v>
      </c>
      <c r="H6" s="16">
        <f>IF(ISERROR(F6/D6-1),"н/д",F6/D6-1)</f>
        <v>0.03213920163766626</v>
      </c>
      <c r="I6" s="16">
        <f>IF(ISERROR(F6/C6-1),"н/д",F6/C6-1)</f>
        <v>0.5895584734942227</v>
      </c>
      <c r="J6" s="16">
        <f>IF(ISERROR(F6/B6-1),"н/д",F6/B6-1)</f>
        <v>-0.5625390435205109</v>
      </c>
    </row>
    <row r="7" spans="1:10" ht="18.75">
      <c r="A7" s="14" t="s">
        <v>16</v>
      </c>
      <c r="B7" s="15">
        <v>1914.76</v>
      </c>
      <c r="C7" s="15">
        <v>639.82</v>
      </c>
      <c r="D7" s="15">
        <v>999</v>
      </c>
      <c r="E7" s="15">
        <f>'[1]инд-обновл'!I29</f>
        <v>1046.46</v>
      </c>
      <c r="F7" s="15">
        <f>'[1]инд-обновл'!B29</f>
        <v>1026.27</v>
      </c>
      <c r="G7" s="16">
        <f>IF(ISERROR(F7/E7-1),"н/д",F7/E7-1)</f>
        <v>-0.019293618485178632</v>
      </c>
      <c r="H7" s="16">
        <f>IF(ISERROR(F7/D7-1),"н/д",F7/D7-1)</f>
        <v>0.02729729729729735</v>
      </c>
      <c r="I7" s="16">
        <f>IF(ISERROR(F7/C7-1),"н/д",F7/C7-1)</f>
        <v>0.6039979994373417</v>
      </c>
      <c r="J7" s="16">
        <f>IF(ISERROR(F7/B7-1),"н/д",F7/B7-1)</f>
        <v>-0.4640216006183543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'[1]инд-обновл'!I30</f>
        <v>82.78</v>
      </c>
      <c r="F8" s="15">
        <f>'[1]инд-обновл'!B30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8504.06</v>
      </c>
      <c r="E10" s="19">
        <f>'[1]СевАм-индексы'!Q4</f>
        <v>9070.72</v>
      </c>
      <c r="F10" s="15">
        <f>'[1]СевАм-индексы'!S4</f>
        <v>9154</v>
      </c>
      <c r="G10" s="16">
        <f aca="true" t="shared" si="0" ref="G10:G16">IF(ISERROR(F10/E10-1),"н/д",F10/E10-1)</f>
        <v>0.00918118958583225</v>
      </c>
      <c r="H10" s="16">
        <f aca="true" t="shared" si="1" ref="H10:H16">IF(ISERROR(F10/D10-1),"н/д",F10/D10-1)</f>
        <v>0.07642702426840842</v>
      </c>
      <c r="I10" s="16">
        <f aca="true" t="shared" si="2" ref="I10:I16">IF(ISERROR(F10/C10-1),"н/д",F10/C10-1)</f>
        <v>0.013205765776136191</v>
      </c>
      <c r="J10" s="16">
        <f aca="true" t="shared" si="3" ref="J10:J16">IF(ISERROR(F10/B10-1),"н/д",F10/B10-1)</f>
        <v>-0.29821925243561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1845.72</v>
      </c>
      <c r="E11" s="15">
        <f>'[1]СевАм-индексы'!Q20</f>
        <v>1967.76</v>
      </c>
      <c r="F11" s="15">
        <f>'[1]СевАм-индексы'!S20</f>
        <v>1984</v>
      </c>
      <c r="G11" s="16">
        <f t="shared" si="0"/>
        <v>0.008253038988494499</v>
      </c>
      <c r="H11" s="16">
        <f t="shared" si="1"/>
        <v>0.07491927269575016</v>
      </c>
      <c r="I11" s="16">
        <f t="shared" si="2"/>
        <v>0.2155298644169561</v>
      </c>
      <c r="J11" s="16">
        <f t="shared" si="3"/>
        <v>-0.23973022685469036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923.33</v>
      </c>
      <c r="E12" s="15">
        <f>'[1]СевАм-индексы'!Q10</f>
        <v>975.15</v>
      </c>
      <c r="F12" s="15">
        <f>'[1]СевАм-индексы'!S10</f>
        <v>987</v>
      </c>
      <c r="G12" s="16">
        <f t="shared" si="0"/>
        <v>0.012151976618981708</v>
      </c>
      <c r="H12" s="16">
        <f t="shared" si="1"/>
        <v>0.06895692764233807</v>
      </c>
      <c r="I12" s="16">
        <f t="shared" si="2"/>
        <v>0.05924018029620104</v>
      </c>
      <c r="J12" s="16">
        <f t="shared" si="3"/>
        <v>-0.3179745156029742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3217</v>
      </c>
      <c r="E13" s="15">
        <f>'[1]евр-индексы'!Q57</f>
        <v>3435.49</v>
      </c>
      <c r="F13" s="15">
        <f>'[1]евр-индексы'!S57</f>
        <v>3427</v>
      </c>
      <c r="G13" s="16">
        <f t="shared" si="0"/>
        <v>-0.0024712631968073495</v>
      </c>
      <c r="H13" s="16">
        <f t="shared" si="1"/>
        <v>0.06527820951196772</v>
      </c>
      <c r="I13" s="16">
        <f t="shared" si="2"/>
        <v>0.023079747678143248</v>
      </c>
      <c r="J13" s="16">
        <f t="shared" si="3"/>
        <v>-0.38253364804237766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4905.44</v>
      </c>
      <c r="E14" s="15">
        <f>'[1]евр-индексы'!Q44</f>
        <v>5360.66</v>
      </c>
      <c r="F14" s="15">
        <f>'[1]евр-индексы'!S44</f>
        <v>5348</v>
      </c>
      <c r="G14" s="16">
        <f t="shared" si="0"/>
        <v>-0.0023616494983826897</v>
      </c>
      <c r="H14" s="16">
        <f t="shared" si="1"/>
        <v>0.09021820672559455</v>
      </c>
      <c r="I14" s="16">
        <f t="shared" si="2"/>
        <v>0.07539206164401469</v>
      </c>
      <c r="J14" s="16">
        <f t="shared" si="3"/>
        <v>-0.32721943364657635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4340.71</v>
      </c>
      <c r="E15" s="15">
        <f>'[1]евр-индексы'!Q33</f>
        <v>4631.610000000001</v>
      </c>
      <c r="F15" s="15">
        <f>'[1]евр-индексы'!S33</f>
        <v>4619</v>
      </c>
      <c r="G15" s="16">
        <f t="shared" si="0"/>
        <v>-0.0027225953825992244</v>
      </c>
      <c r="H15" s="16">
        <f t="shared" si="1"/>
        <v>0.06411163150728805</v>
      </c>
      <c r="I15" s="16">
        <f t="shared" si="2"/>
        <v>0.012541129688126817</v>
      </c>
      <c r="J15" s="16">
        <f t="shared" si="3"/>
        <v>-0.2801595835865788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9940</v>
      </c>
      <c r="E16" s="15">
        <f>'[1]азия-индексы'!P13</f>
        <v>10165.21</v>
      </c>
      <c r="F16" s="15">
        <f>'[1]азия-индексы'!J14</f>
        <v>10357</v>
      </c>
      <c r="G16" s="16">
        <f t="shared" si="0"/>
        <v>0.01886729344499538</v>
      </c>
      <c r="H16" s="16">
        <f t="shared" si="1"/>
        <v>0.04195171026156941</v>
      </c>
      <c r="I16" s="16">
        <f t="shared" si="2"/>
        <v>0.14529056343385904</v>
      </c>
      <c r="J16" s="16">
        <f t="shared" si="3"/>
        <v>-0.2950297452931647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6579</v>
      </c>
      <c r="E18" s="15">
        <f>'[1]азия-индексы'!O60</f>
        <v>7027.11</v>
      </c>
      <c r="F18" s="15">
        <f>'[1]азия-индексы'!J61</f>
        <v>7078</v>
      </c>
      <c r="G18" s="16">
        <f aca="true" t="shared" si="4" ref="G18:G23">IF(ISERROR(F18/E18-1),"н/д",F18/E18-1)</f>
        <v>0.0072419529507863345</v>
      </c>
      <c r="H18" s="16">
        <f aca="true" t="shared" si="5" ref="H18:H23">IF(ISERROR(F18/D18-1),"н/д",F18/D18-1)</f>
        <v>0.07584739322085432</v>
      </c>
      <c r="I18" s="16">
        <f aca="true" t="shared" si="6" ref="I18:I23">IF(ISERROR(F18/C18-1),"н/д",F18/C18-1)</f>
        <v>0.5064991454374019</v>
      </c>
      <c r="J18" s="16">
        <f aca="true" t="shared" si="7" ref="J18:J23">IF(ISERROR(F18/B18-1),"н/д",F18/B18-1)</f>
        <v>-0.14959570352392737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430</v>
      </c>
      <c r="E19" s="15">
        <f>'[1]азия-индексы'!N122</f>
        <v>451.90999999999997</v>
      </c>
      <c r="F19" s="15">
        <f>'[1]азия-индексы'!J123</f>
        <v>467</v>
      </c>
      <c r="G19" s="16">
        <f t="shared" si="4"/>
        <v>0.033391604523024476</v>
      </c>
      <c r="H19" s="16">
        <f t="shared" si="5"/>
        <v>0.086046511627907</v>
      </c>
      <c r="I19" s="16">
        <f t="shared" si="6"/>
        <v>0.4903938214080552</v>
      </c>
      <c r="J19" s="16">
        <f t="shared" si="7"/>
        <v>-0.4929975029855608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14645</v>
      </c>
      <c r="E20" s="15">
        <f>'[1]инд-обновл'!I27</f>
        <v>15387.96</v>
      </c>
      <c r="F20" s="15">
        <f>'[1]инд-обновл'!B27</f>
        <v>15615.17</v>
      </c>
      <c r="G20" s="16">
        <f t="shared" si="4"/>
        <v>0.014765439993345453</v>
      </c>
      <c r="H20" s="16">
        <f t="shared" si="5"/>
        <v>0.06624581768521676</v>
      </c>
      <c r="I20" s="16">
        <f t="shared" si="6"/>
        <v>0.5767388367297894</v>
      </c>
      <c r="J20" s="16">
        <f t="shared" si="7"/>
        <v>-0.23080632687542801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2060</v>
      </c>
      <c r="E21" s="15">
        <f>'[1]азия-индексы'!N103</f>
        <v>2298.13</v>
      </c>
      <c r="F21" s="15">
        <f>'[1]азия-индексы'!J104</f>
        <v>2313</v>
      </c>
      <c r="G21" s="16">
        <f t="shared" si="4"/>
        <v>0.0064704781713826875</v>
      </c>
      <c r="H21" s="16">
        <f t="shared" si="5"/>
        <v>0.12281553398058254</v>
      </c>
      <c r="I21" s="16">
        <f t="shared" si="6"/>
        <v>0.6092248309026826</v>
      </c>
      <c r="J21" s="16">
        <f t="shared" si="7"/>
        <v>-0.15321252059308077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977</v>
      </c>
      <c r="E22" s="15">
        <f>'[1]азия-индексы'!M49</f>
        <v>1084.05</v>
      </c>
      <c r="F22" s="15">
        <f>'[1]азия-индексы'!J50</f>
        <v>1118</v>
      </c>
      <c r="G22" s="16">
        <f t="shared" si="4"/>
        <v>0.031317743646510854</v>
      </c>
      <c r="H22" s="16">
        <f t="shared" si="5"/>
        <v>0.14431934493346987</v>
      </c>
      <c r="I22" s="16">
        <f t="shared" si="6"/>
        <v>0.957505668537211</v>
      </c>
      <c r="J22" s="16">
        <f t="shared" si="7"/>
        <v>-0.24069546318935076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51543.78</v>
      </c>
      <c r="E23" s="15">
        <f>'[1]СевАм-индексы'!Q79</f>
        <v>53734.53</v>
      </c>
      <c r="F23" s="15">
        <f>'[1]СевАм-индексы'!S79</f>
        <v>54478</v>
      </c>
      <c r="G23" s="16">
        <f t="shared" si="4"/>
        <v>0.013835982188734164</v>
      </c>
      <c r="H23" s="16">
        <f t="shared" si="5"/>
        <v>0.056926752364688804</v>
      </c>
      <c r="I23" s="16">
        <f t="shared" si="6"/>
        <v>0.3536924758970281</v>
      </c>
      <c r="J23" s="16">
        <f t="shared" si="7"/>
        <v>-0.12611962013681666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71.2</v>
      </c>
      <c r="E25" s="21">
        <f>'[1]инд-обновл'!I32</f>
        <v>70.11</v>
      </c>
      <c r="F25" s="21">
        <f>'[1]инд-обновл'!B32</f>
        <v>69.4414</v>
      </c>
      <c r="G25" s="16">
        <f aca="true" t="shared" si="8" ref="G25:G34">IF(ISERROR(F25/E25-1),"н/д",F25/E25-1)</f>
        <v>-0.009536442732848371</v>
      </c>
      <c r="H25" s="16">
        <f aca="true" t="shared" si="9" ref="H25:H34">IF(ISERROR(F25/D25-1),"н/д",F25/D25-1)</f>
        <v>-0.02469943820224718</v>
      </c>
      <c r="I25" s="16">
        <f aca="true" t="shared" si="10" ref="I25:I34">IF(ISERROR(F25/C25-1),"н/д",F25/C25-1)</f>
        <v>0.4777910193658226</v>
      </c>
      <c r="J25" s="16">
        <f aca="true" t="shared" si="11" ref="J25:J34">IF(ISERROR(F25/B25-1),"н/д",F25/B25-1)</f>
        <v>-0.2892384851586489</v>
      </c>
    </row>
    <row r="26" spans="1:10" ht="18.75">
      <c r="A26" s="14" t="s">
        <v>35</v>
      </c>
      <c r="B26" s="21">
        <v>99.63</v>
      </c>
      <c r="C26" s="22">
        <v>46.34</v>
      </c>
      <c r="D26" s="21">
        <v>71.33</v>
      </c>
      <c r="E26" s="21">
        <f>'[1]сырье'!J23</f>
        <v>66.94</v>
      </c>
      <c r="F26" s="21" t="str">
        <f>'[1]сырье'!G23</f>
        <v>67,120</v>
      </c>
      <c r="G26" s="16">
        <f t="shared" si="8"/>
        <v>0.002688975201673216</v>
      </c>
      <c r="H26" s="16">
        <f t="shared" si="9"/>
        <v>-0.05902144960044853</v>
      </c>
      <c r="I26" s="16">
        <f t="shared" si="10"/>
        <v>0.44842468709538186</v>
      </c>
      <c r="J26" s="16">
        <f t="shared" si="11"/>
        <v>-0.3263073371474454</v>
      </c>
    </row>
    <row r="27" spans="1:10" ht="18.75">
      <c r="A27" s="14" t="s">
        <v>36</v>
      </c>
      <c r="B27" s="21">
        <v>837.3</v>
      </c>
      <c r="C27" s="21">
        <v>877</v>
      </c>
      <c r="D27" s="21">
        <v>938.7</v>
      </c>
      <c r="E27" s="21">
        <f>'[1]сырье'!J31</f>
        <v>937.3000000000001</v>
      </c>
      <c r="F27" s="21" t="str">
        <f>'[1]сырье'!G31</f>
        <v>939,200</v>
      </c>
      <c r="G27" s="16">
        <f t="shared" si="8"/>
        <v>0.0020270991144777373</v>
      </c>
      <c r="H27" s="16">
        <f t="shared" si="9"/>
        <v>0.0005326515393628828</v>
      </c>
      <c r="I27" s="16">
        <f t="shared" si="10"/>
        <v>0.07092360319270252</v>
      </c>
      <c r="J27" s="16">
        <f t="shared" si="11"/>
        <v>0.12170070464588578</v>
      </c>
    </row>
    <row r="28" spans="1:10" ht="18.75">
      <c r="A28" s="14" t="s">
        <v>37</v>
      </c>
      <c r="B28" s="21">
        <v>6665.6</v>
      </c>
      <c r="C28" s="22">
        <v>3070</v>
      </c>
      <c r="D28" s="21">
        <v>5174.9</v>
      </c>
      <c r="E28" s="21">
        <f>'[1]инд-обновл'!I33</f>
        <v>5652.65</v>
      </c>
      <c r="F28" s="21">
        <f>'[1]инд-обновл'!B33</f>
        <v>5721.43</v>
      </c>
      <c r="G28" s="16">
        <f t="shared" si="8"/>
        <v>0.012167744332304498</v>
      </c>
      <c r="H28" s="16">
        <f t="shared" si="9"/>
        <v>0.10561170264159703</v>
      </c>
      <c r="I28" s="16">
        <f t="shared" si="10"/>
        <v>0.8636579804560263</v>
      </c>
      <c r="J28" s="16">
        <f t="shared" si="11"/>
        <v>-0.14164816370619304</v>
      </c>
    </row>
    <row r="29" spans="1:10" ht="18.75">
      <c r="A29" s="14" t="s">
        <v>38</v>
      </c>
      <c r="B29" s="21">
        <v>26500</v>
      </c>
      <c r="C29" s="22">
        <v>12710</v>
      </c>
      <c r="D29" s="21">
        <v>16110</v>
      </c>
      <c r="E29" s="21">
        <f>'[1]инд-обновл'!I34</f>
        <v>17200</v>
      </c>
      <c r="F29" s="21">
        <f>'[1]инд-обновл'!B34</f>
        <v>17390</v>
      </c>
      <c r="G29" s="16">
        <f t="shared" si="8"/>
        <v>0.01104651162790704</v>
      </c>
      <c r="H29" s="16">
        <f t="shared" si="9"/>
        <v>0.07945375543140898</v>
      </c>
      <c r="I29" s="16">
        <f t="shared" si="10"/>
        <v>0.3682140047206923</v>
      </c>
      <c r="J29" s="16">
        <f t="shared" si="11"/>
        <v>-0.34377358490566035</v>
      </c>
    </row>
    <row r="30" spans="1:10" ht="18.75">
      <c r="A30" s="14" t="s">
        <v>39</v>
      </c>
      <c r="B30" s="21">
        <v>2365.5</v>
      </c>
      <c r="C30" s="22">
        <v>1495</v>
      </c>
      <c r="D30" s="21">
        <v>1671</v>
      </c>
      <c r="E30" s="21">
        <f>'[1]инд-обновл'!F16</f>
        <v>1879</v>
      </c>
      <c r="F30" s="21">
        <f>'[1]инд-обновл'!D16</f>
        <v>1881</v>
      </c>
      <c r="G30" s="16">
        <f t="shared" si="8"/>
        <v>0.001064395955295394</v>
      </c>
      <c r="H30" s="16">
        <f t="shared" si="9"/>
        <v>0.125673249551167</v>
      </c>
      <c r="I30" s="16">
        <f t="shared" si="10"/>
        <v>0.25819397993311033</v>
      </c>
      <c r="J30" s="16">
        <f t="shared" si="11"/>
        <v>-0.20481927710843373</v>
      </c>
    </row>
    <row r="31" spans="1:10" ht="18.75">
      <c r="A31" s="14" t="s">
        <v>40</v>
      </c>
      <c r="B31" s="21">
        <v>67</v>
      </c>
      <c r="C31" s="22">
        <v>47.81</v>
      </c>
      <c r="D31" s="21">
        <v>58.17</v>
      </c>
      <c r="E31" s="21">
        <f>'[1]сырье'!J7</f>
        <v>60.11</v>
      </c>
      <c r="F31" s="21" t="str">
        <f>'[1]сырье'!G7</f>
        <v>60,330</v>
      </c>
      <c r="G31" s="16">
        <f t="shared" si="8"/>
        <v>0.0036599567459656424</v>
      </c>
      <c r="H31" s="16">
        <f t="shared" si="9"/>
        <v>0.03713254254770493</v>
      </c>
      <c r="I31" s="16">
        <f t="shared" si="10"/>
        <v>0.2618699016942061</v>
      </c>
      <c r="J31" s="16">
        <f t="shared" si="11"/>
        <v>-0.0995522388059702</v>
      </c>
    </row>
    <row r="32" spans="1:10" ht="18.75">
      <c r="A32" s="14" t="s">
        <v>41</v>
      </c>
      <c r="B32" s="21">
        <v>11.4</v>
      </c>
      <c r="C32" s="22">
        <v>11.3</v>
      </c>
      <c r="D32" s="21">
        <v>17.75</v>
      </c>
      <c r="E32" s="21">
        <f>'[1]сырье'!J15</f>
        <v>18.75</v>
      </c>
      <c r="F32" s="21" t="str">
        <f>'[1]сырье'!G15</f>
        <v>18,820</v>
      </c>
      <c r="G32" s="16">
        <f t="shared" si="8"/>
        <v>0.0037333333333333663</v>
      </c>
      <c r="H32" s="16">
        <f t="shared" si="9"/>
        <v>0.06028169014084517</v>
      </c>
      <c r="I32" s="16">
        <f t="shared" si="10"/>
        <v>0.6654867256637167</v>
      </c>
      <c r="J32" s="16">
        <f t="shared" si="11"/>
        <v>0.6508771929824562</v>
      </c>
    </row>
    <row r="33" spans="1:10" ht="18.75">
      <c r="A33" s="14" t="s">
        <v>42</v>
      </c>
      <c r="B33" s="21">
        <v>503.3</v>
      </c>
      <c r="C33" s="22">
        <v>392.5</v>
      </c>
      <c r="D33" s="21">
        <v>371</v>
      </c>
      <c r="E33" s="21">
        <f>'[1]сырье'!J6</f>
        <v>342.25</v>
      </c>
      <c r="F33" s="21" t="str">
        <f>'[1]сырье'!G6</f>
        <v>343,250</v>
      </c>
      <c r="G33" s="16">
        <f t="shared" si="8"/>
        <v>0.0029218407596784957</v>
      </c>
      <c r="H33" s="16">
        <f t="shared" si="9"/>
        <v>-0.07479784366576825</v>
      </c>
      <c r="I33" s="16">
        <f t="shared" si="10"/>
        <v>-0.1254777070063694</v>
      </c>
      <c r="J33" s="16">
        <f t="shared" si="11"/>
        <v>-0.31800119213192923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5954.9</v>
      </c>
      <c r="E34" s="21">
        <f>'[1]сырье'!M12</f>
        <v>6065.69744375</v>
      </c>
      <c r="F34" s="21">
        <f>'[1]сырье'!L12</f>
        <v>6115.6329675</v>
      </c>
      <c r="G34" s="16">
        <f t="shared" si="8"/>
        <v>0.008232445520581111</v>
      </c>
      <c r="H34" s="16">
        <f t="shared" si="9"/>
        <v>0.02699171564593872</v>
      </c>
      <c r="I34" s="16">
        <f t="shared" si="10"/>
        <v>-0.05726241810670418</v>
      </c>
      <c r="J34" s="16">
        <f t="shared" si="11"/>
        <v>-0.31958556674936867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39995</v>
      </c>
      <c r="E36" s="24">
        <f>IF(J36=2,F36-3,F36-1)</f>
        <v>40024</v>
      </c>
      <c r="F36" s="24">
        <f ca="1">TODAY()</f>
        <v>40025</v>
      </c>
      <c r="G36" s="25"/>
      <c r="H36" s="25"/>
      <c r="I36" s="25"/>
      <c r="J36" s="11">
        <f>WEEKDAY(F36)</f>
        <v>6</v>
      </c>
    </row>
    <row r="37" spans="1:10" ht="18.75">
      <c r="A37" s="14" t="s">
        <v>45</v>
      </c>
      <c r="B37" s="26">
        <v>10</v>
      </c>
      <c r="C37" s="26">
        <v>13</v>
      </c>
      <c r="D37" s="26">
        <v>11.5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471.4</v>
      </c>
      <c r="E38" s="26" t="str">
        <f>'[1]остатки средств на кс'!L51</f>
        <v>418,00</v>
      </c>
      <c r="F38" s="26" t="str">
        <f>'[1]остатки средств на кс'!K51</f>
        <v>467,70</v>
      </c>
      <c r="G38" s="16">
        <f aca="true" t="shared" si="12" ref="G38:G44">IF(ISERROR(F38/E38-1),"н/д",F38/E38-1)</f>
        <v>0.1188995215311004</v>
      </c>
      <c r="H38" s="16">
        <f aca="true" t="shared" si="13" ref="H38:H44">IF(ISERROR(F38/D38-1),"н/д",F38/D38-1)</f>
        <v>-0.007848960543063166</v>
      </c>
      <c r="I38" s="16">
        <f aca="true" t="shared" si="14" ref="I38:I44">IF(ISERROR(F38/C38-1),"н/д",F38/C38-1)</f>
        <v>-0.5448618139353834</v>
      </c>
      <c r="J38" s="16">
        <f aca="true" t="shared" si="15" ref="J38:J44">IF(ISERROR(F38/B38-1),"н/д",F38/B38-1)</f>
        <v>-0.4169783096484667</v>
      </c>
    </row>
    <row r="39" spans="1:10" ht="37.5">
      <c r="A39" s="14" t="s">
        <v>47</v>
      </c>
      <c r="B39" s="26">
        <v>576.5</v>
      </c>
      <c r="C39" s="26">
        <v>802.7</v>
      </c>
      <c r="D39" s="26">
        <v>302.4</v>
      </c>
      <c r="E39" s="26" t="str">
        <f>'[1]остатки средств на кс'!L53</f>
        <v>279,50</v>
      </c>
      <c r="F39" s="26" t="str">
        <f>'[1]остатки средств на кс'!K53</f>
        <v>326,80</v>
      </c>
      <c r="G39" s="16">
        <f t="shared" si="12"/>
        <v>0.1692307692307693</v>
      </c>
      <c r="H39" s="16">
        <f t="shared" si="13"/>
        <v>0.0806878306878307</v>
      </c>
      <c r="I39" s="16">
        <f t="shared" si="14"/>
        <v>-0.5928740500809767</v>
      </c>
      <c r="J39" s="16">
        <f t="shared" si="15"/>
        <v>-0.4331309627059844</v>
      </c>
    </row>
    <row r="40" spans="1:10" ht="18.75">
      <c r="A40" s="14" t="s">
        <v>48</v>
      </c>
      <c r="B40" s="26">
        <v>5.5</v>
      </c>
      <c r="C40" s="26">
        <v>15.7</v>
      </c>
      <c r="D40" s="26">
        <v>9.93</v>
      </c>
      <c r="E40" s="26">
        <f>'[1]rates-cbr'!AE8</f>
        <v>9.86</v>
      </c>
      <c r="F40" s="26">
        <f>'[1]rates-cbr'!AF8</f>
        <v>9.49</v>
      </c>
      <c r="G40" s="16">
        <f t="shared" si="12"/>
        <v>-0.03752535496957399</v>
      </c>
      <c r="H40" s="16">
        <f t="shared" si="13"/>
        <v>-0.04431017119838865</v>
      </c>
      <c r="I40" s="16">
        <f t="shared" si="14"/>
        <v>-0.39554140127388526</v>
      </c>
      <c r="J40" s="16">
        <f t="shared" si="15"/>
        <v>0.7254545454545456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13.9</v>
      </c>
      <c r="E41" s="26">
        <f>'[1]rates-cbr'!AA8</f>
        <v>12.79</v>
      </c>
      <c r="F41" s="26">
        <f>'[1]rates-cbr'!AB8</f>
        <v>12.65</v>
      </c>
      <c r="G41" s="16">
        <f t="shared" si="12"/>
        <v>-0.010946051602814588</v>
      </c>
      <c r="H41" s="16">
        <f t="shared" si="13"/>
        <v>-0.08992805755395683</v>
      </c>
      <c r="I41" s="16">
        <f t="shared" si="14"/>
        <v>-0.41462285978713553</v>
      </c>
      <c r="J41" s="16">
        <f t="shared" si="15"/>
        <v>0.8657817109144543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0.588</v>
      </c>
      <c r="E42" s="26">
        <v>0.491</v>
      </c>
      <c r="F42" s="26">
        <v>0.488</v>
      </c>
      <c r="G42" s="16">
        <f t="shared" si="12"/>
        <v>-0.006109979633401208</v>
      </c>
      <c r="H42" s="16">
        <f t="shared" si="13"/>
        <v>-0.17006802721088432</v>
      </c>
      <c r="I42" s="16">
        <f t="shared" si="14"/>
        <v>-0.6575438596491228</v>
      </c>
      <c r="J42" s="16">
        <f t="shared" si="15"/>
        <v>-0.8962364448224538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</v>
      </c>
      <c r="E43" s="26">
        <f>'[1]курсы валют'!K18</f>
        <v>31.416204986149587</v>
      </c>
      <c r="F43" s="26">
        <f>'[1]курсы валют'!I18</f>
        <v>31.7555</v>
      </c>
      <c r="G43" s="16">
        <f t="shared" si="12"/>
        <v>0.01079999999999992</v>
      </c>
      <c r="H43" s="16">
        <f t="shared" si="13"/>
        <v>0.021077170418006386</v>
      </c>
      <c r="I43" s="16">
        <f t="shared" si="14"/>
        <v>0.08048656005444021</v>
      </c>
      <c r="J43" s="16">
        <f t="shared" si="15"/>
        <v>0.29614285714285726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43.81</v>
      </c>
      <c r="E44" s="26">
        <f>'[1]курсы валют'!C21</f>
        <v>44.4351</v>
      </c>
      <c r="F44" s="26">
        <f>'[1]курсы валют'!C19</f>
        <v>44.6927</v>
      </c>
      <c r="G44" s="16">
        <f t="shared" si="12"/>
        <v>0.005797218865266407</v>
      </c>
      <c r="H44" s="16">
        <f t="shared" si="13"/>
        <v>0.020148367952522284</v>
      </c>
      <c r="I44" s="16">
        <f t="shared" si="14"/>
        <v>0.07881721078993431</v>
      </c>
      <c r="J44" s="16">
        <f t="shared" si="15"/>
        <v>0.24146388888888892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40004</v>
      </c>
      <c r="E45" s="31">
        <f>'[1]ЗВР-cbr'!A3</f>
        <v>40011</v>
      </c>
      <c r="F45" s="31">
        <f>'[1]ЗВР-cbr'!A2</f>
        <v>40018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400.9</v>
      </c>
      <c r="E46" s="26">
        <f>'[1]ЗВР-cbr'!B3</f>
        <v>398.1</v>
      </c>
      <c r="F46" s="26">
        <f>'[1]ЗВР-cbr'!B2</f>
        <v>402.4</v>
      </c>
      <c r="G46" s="16">
        <f>IF(ISERROR(F46/E46-1),"н/д",F46/E46-1)</f>
        <v>0.010801306204471173</v>
      </c>
      <c r="H46" s="16">
        <f>IF(ISERROR(F46/D46-1),"н/д",F46/D46-1)</f>
        <v>0.00374158144175607</v>
      </c>
      <c r="I46" s="16">
        <f>IF(ISERROR(F46/C46-1),"н/д",F46/C46-1)</f>
        <v>-0.05539906103286385</v>
      </c>
      <c r="J46" s="16">
        <f>IF(ISERROR(F46/B46-1),"н/д",F46/B46-1)</f>
        <v>-0.16201582673885884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40007</v>
      </c>
      <c r="F47" s="31">
        <v>40014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26">
        <v>7.7</v>
      </c>
      <c r="F48" s="34">
        <v>7.9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2009-07-31T09:04:31Z</dcterms:created>
  <dcterms:modified xsi:type="dcterms:W3CDTF">2009-07-31T09:05:48Z</dcterms:modified>
  <cp:category/>
  <cp:version/>
  <cp:contentType/>
  <cp:contentStatus/>
</cp:coreProperties>
</file>