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80" windowHeight="705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<sst xmlns="http://schemas.openxmlformats.org/spreadsheetml/2006/main" count="80" uniqueCount="75">
  <si>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</si>
  <si>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</si>
  <si>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</si>
  <si>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</si>
  <si>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</si>
  <si>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</si>
  <si>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</si>
  <si>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</si>
  <si>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</si>
  <si>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</si>
  <si>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</si>
  <si>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</si>
  <si>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</si>
  <si>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</si>
  <si>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</si>
  <si>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</si>
  <si>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</si>
  <si>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 xml:space="preserve">Индекс облигаций РТС 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</si>
  <si>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</si>
  <si>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</si>
  <si>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</si>
  <si>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</si>
  <si>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</si>
  <si>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</si>
  <si>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</si>
  <si>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</si>
  <si>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</si>
  <si>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</si>
  <si>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</si>
  <si>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</si>
  <si>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</si>
  <si>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</si>
  <si>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</si>
  <si>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</si>
  <si>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</si>
  <si>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</si>
  <si>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</si>
  <si>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</si>
  <si>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</si>
  <si>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</si>
  <si>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</si>
  <si>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</si>
  <si>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</si>
  <si>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(RUR/тонна)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</si>
  <si>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</si>
  <si>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</si>
  <si>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</si>
  <si>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</si>
  <si>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</si>
  <si>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</si>
  <si>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LIBOR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</si>
  <si>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</si>
  <si>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</si>
  <si>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</si>
  <si>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</si>
  <si>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%</t>
  </si>
  <si>
    <t>Ежемесячные данные</t>
  </si>
  <si>
    <t>Денежная масса М2, млрд. руб.</t>
  </si>
  <si>
    <t>Индекс промышленного производства в % к соответствующему периоду пред. года</t>
  </si>
  <si>
    <t>Ежеквартальные данные</t>
  </si>
  <si>
    <t>Внешний долг РФ, млрд. долл, г/г</t>
  </si>
  <si>
    <t>Корпоративный внешн. долг,млрд.долл.</t>
  </si>
  <si>
    <t xml:space="preserve">Счет текущих операций, млрд. долл </t>
  </si>
  <si>
    <t>ГОСУДАРСТВЕННЫЕ ФИНАНСЫ И ВНЕШНЯЯ ТОРГОВЛЯ</t>
  </si>
  <si>
    <t>Янв.-Июнь, 08</t>
  </si>
  <si>
    <t>Янв.-Июнь, 09</t>
  </si>
  <si>
    <t>МкМ</t>
  </si>
  <si>
    <t>ГкГ</t>
  </si>
  <si>
    <t>ГкГ нараст. итог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</si>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</sst>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d\ mmm\ yy;@"/>
    <numFmt numFmtId="165" formatCode="0.0%"/>
    <numFmt numFmtId="166" formatCode="#,##0.0"/>
    <numFmt numFmtId="167" formatCode="0.0"/>
    <numFmt numFmtId="168" formatCode="[$-419]d\ mmm\ yy;@"/>
    <numFmt numFmtId="169" formatCode="[$-419]mmmm\ yyyy;@"/>
  </numFmts>
  <fonts count="12">
    <font>
      <sz val="10"/>
      <name val="Arial Cyr"/>
      <family val="0"/>
    </font>
    <font>
      <b/>
      <sz val="14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sz val="10"/>
      <name val="Times New Roman"/>
      <family val="0"/>
    </font>
    <font>
      <sz val="9"/>
      <name val="Times New Roman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right" vertical="justify" wrapText="1"/>
    </xf>
    <xf numFmtId="0" fontId="1" fillId="0" borderId="0" xfId="0" applyFont="1" applyFill="1" applyBorder="1" applyAlignment="1">
      <alignment horizontal="center" vertical="justify" wrapText="1"/>
    </xf>
    <xf numFmtId="14" fontId="1" fillId="0" borderId="0" xfId="0" applyNumberFormat="1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9" fontId="4" fillId="0" borderId="0" xfId="17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3" xfId="0" applyFont="1" applyFill="1" applyBorder="1" applyAlignment="1">
      <alignment horizontal="center" vertical="center" wrapText="1"/>
    </xf>
    <xf numFmtId="9" fontId="2" fillId="0" borderId="0" xfId="17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65" fontId="5" fillId="0" borderId="1" xfId="17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65" fontId="6" fillId="0" borderId="0" xfId="17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/>
    </xf>
    <xf numFmtId="165" fontId="7" fillId="0" borderId="0" xfId="17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9" fontId="8" fillId="0" borderId="0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165" fontId="9" fillId="0" borderId="1" xfId="17" applyNumberFormat="1" applyFont="1" applyFill="1" applyBorder="1" applyAlignment="1">
      <alignment horizontal="center" vertical="center" wrapText="1"/>
    </xf>
    <xf numFmtId="9" fontId="9" fillId="0" borderId="1" xfId="17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165" fontId="9" fillId="0" borderId="0" xfId="17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9" fillId="0" borderId="7" xfId="1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167" fontId="5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5">
    <dxf>
      <font>
        <b/>
        <i val="0"/>
        <u val="single"/>
        <strike val="0"/>
      </font>
      <fill>
        <patternFill patternType="solid"/>
      </fill>
      <border/>
    </dxf>
    <dxf>
      <font>
        <b val="0"/>
        <i val="0"/>
      </font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 val="0"/>
        <i val="0"/>
        <u val="none"/>
        <strike val="0"/>
      </font>
      <fill>
        <patternFill patternType="solid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Daily_monitor_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зия-индексы"/>
      <sheetName val="евр-индексы"/>
      <sheetName val="СевАм-индексы"/>
      <sheetName val="инд-обновл"/>
      <sheetName val="курсы валют"/>
      <sheetName val="ЗВР-cbr"/>
      <sheetName val="M2"/>
      <sheetName val="rates-cbr"/>
      <sheetName val="источники"/>
      <sheetName val="остатки средств на кс"/>
      <sheetName val="гл"/>
      <sheetName val="сырье"/>
    </sheetNames>
    <sheetDataSet>
      <sheetData sheetId="0">
        <row r="13">
          <cell r="P13">
            <v>10435</v>
          </cell>
        </row>
        <row r="14">
          <cell r="J14">
            <v>10517</v>
          </cell>
        </row>
        <row r="49">
          <cell r="M49">
            <v>1052.52</v>
          </cell>
        </row>
        <row r="50">
          <cell r="J50">
            <v>1061</v>
          </cell>
        </row>
        <row r="60">
          <cell r="O60">
            <v>6898.9</v>
          </cell>
        </row>
        <row r="61">
          <cell r="J61">
            <v>7035</v>
          </cell>
        </row>
        <row r="103">
          <cell r="N103">
            <v>2347.36</v>
          </cell>
        </row>
        <row r="104">
          <cell r="J104">
            <v>2387</v>
          </cell>
        </row>
        <row r="122">
          <cell r="N122">
            <v>497.15999999999997</v>
          </cell>
        </row>
        <row r="123">
          <cell r="J123">
            <v>504</v>
          </cell>
        </row>
      </sheetData>
      <sheetData sheetId="1">
        <row r="33">
          <cell r="Q33">
            <v>4716.76</v>
          </cell>
          <cell r="S33">
            <v>4754</v>
          </cell>
        </row>
        <row r="44">
          <cell r="Q44">
            <v>5350.09</v>
          </cell>
          <cell r="S44">
            <v>5392</v>
          </cell>
        </row>
        <row r="57">
          <cell r="Q57">
            <v>3507.2400000000002</v>
          </cell>
          <cell r="S57">
            <v>3529</v>
          </cell>
        </row>
      </sheetData>
      <sheetData sheetId="2">
        <row r="4">
          <cell r="Q4">
            <v>9241.45</v>
          </cell>
          <cell r="S4">
            <v>9362</v>
          </cell>
        </row>
        <row r="10">
          <cell r="Q10">
            <v>994.3499999999999</v>
          </cell>
          <cell r="S10">
            <v>1006</v>
          </cell>
        </row>
        <row r="20">
          <cell r="Q20">
            <v>1969.73</v>
          </cell>
          <cell r="S20">
            <v>1999</v>
          </cell>
        </row>
        <row r="79">
          <cell r="Q79">
            <v>55761.16</v>
          </cell>
          <cell r="S79">
            <v>56588</v>
          </cell>
        </row>
      </sheetData>
      <sheetData sheetId="3">
        <row r="55">
          <cell r="B55">
            <v>15370.34</v>
          </cell>
          <cell r="I55">
            <v>15020.16</v>
          </cell>
        </row>
        <row r="56">
          <cell r="B56">
            <v>1056.84</v>
          </cell>
          <cell r="I56">
            <v>1025.12</v>
          </cell>
        </row>
        <row r="57">
          <cell r="B57">
            <v>1108.43</v>
          </cell>
          <cell r="I57">
            <v>1086.41</v>
          </cell>
        </row>
        <row r="59">
          <cell r="B59">
            <v>83.22</v>
          </cell>
          <cell r="I59">
            <v>82.78</v>
          </cell>
        </row>
        <row r="61">
          <cell r="B61">
            <v>73.96</v>
          </cell>
          <cell r="I61">
            <v>73.41</v>
          </cell>
        </row>
        <row r="62">
          <cell r="B62">
            <v>2042</v>
          </cell>
          <cell r="I62">
            <v>1985</v>
          </cell>
        </row>
        <row r="63">
          <cell r="B63">
            <v>6374.22</v>
          </cell>
          <cell r="I63">
            <v>6224.74</v>
          </cell>
        </row>
        <row r="64">
          <cell r="B64">
            <v>20850</v>
          </cell>
          <cell r="I64">
            <v>19650</v>
          </cell>
        </row>
      </sheetData>
      <sheetData sheetId="4">
        <row r="18">
          <cell r="M18">
            <v>32.6926</v>
          </cell>
          <cell r="O18">
            <v>31.747785891858296</v>
          </cell>
        </row>
        <row r="19">
          <cell r="C19">
            <v>46.1718</v>
          </cell>
        </row>
        <row r="21">
          <cell r="C21">
            <v>44.9389</v>
          </cell>
        </row>
      </sheetData>
      <sheetData sheetId="5">
        <row r="2">
          <cell r="A2">
            <v>40032</v>
          </cell>
          <cell r="B2">
            <v>403.4</v>
          </cell>
        </row>
        <row r="3">
          <cell r="A3">
            <v>40025</v>
          </cell>
          <cell r="B3">
            <v>402</v>
          </cell>
        </row>
        <row r="4">
          <cell r="A4">
            <v>40018</v>
          </cell>
          <cell r="B4">
            <v>402.4</v>
          </cell>
        </row>
      </sheetData>
      <sheetData sheetId="7">
        <row r="8">
          <cell r="AA8">
            <v>13.76</v>
          </cell>
          <cell r="AB8">
            <v>13.66</v>
          </cell>
          <cell r="AE8">
            <v>10.25</v>
          </cell>
          <cell r="AF8">
            <v>10.17</v>
          </cell>
        </row>
      </sheetData>
      <sheetData sheetId="9">
        <row r="4">
          <cell r="F4">
            <v>493.7</v>
          </cell>
          <cell r="G4">
            <v>355</v>
          </cell>
        </row>
        <row r="5">
          <cell r="E5">
            <v>40037</v>
          </cell>
          <cell r="F5">
            <v>471.8</v>
          </cell>
          <cell r="G5">
            <v>335.1</v>
          </cell>
        </row>
      </sheetData>
      <sheetData sheetId="11">
        <row r="6">
          <cell r="G6" t="str">
            <v>339,500</v>
          </cell>
          <cell r="J6">
            <v>336.25</v>
          </cell>
        </row>
        <row r="7">
          <cell r="G7" t="str">
            <v>63,930</v>
          </cell>
          <cell r="J7">
            <v>63.88</v>
          </cell>
        </row>
        <row r="12">
          <cell r="L12">
            <v>6274.935912499999</v>
          </cell>
          <cell r="M12">
            <v>6262.8396505</v>
          </cell>
        </row>
        <row r="15">
          <cell r="G15" t="str">
            <v>23,100</v>
          </cell>
          <cell r="J15">
            <v>22.970000000000002</v>
          </cell>
        </row>
        <row r="23">
          <cell r="G23" t="str">
            <v>70,910</v>
          </cell>
          <cell r="J23">
            <v>70.16</v>
          </cell>
        </row>
        <row r="31">
          <cell r="G31" t="str">
            <v>954,400</v>
          </cell>
          <cell r="J31">
            <v>952.5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zoomScale="75" zoomScaleNormal="75" workbookViewId="0" topLeftCell="A1">
      <selection activeCell="I2" sqref="I2"/>
    </sheetView>
  </sheetViews>
  <sheetFormatPr defaultColWidth="9.00390625" defaultRowHeight="12.75"/>
  <cols>
    <col min="1" max="1" width="42.625" style="0" bestFit="1" customWidth="1"/>
    <col min="2" max="3" width="15.375" style="0" customWidth="1"/>
    <col min="4" max="4" width="16.125" style="0" customWidth="1"/>
    <col min="5" max="6" width="16.625" style="0" customWidth="1"/>
    <col min="7" max="7" width="14.375" style="0" customWidth="1"/>
    <col min="8" max="8" width="11.75390625" style="0" customWidth="1"/>
    <col min="9" max="9" width="11.125" style="0" bestFit="1" customWidth="1"/>
    <col min="10" max="10" width="12.75390625" style="0" customWidth="1"/>
  </cols>
  <sheetData>
    <row r="1" spans="1:10" ht="18.75">
      <c r="A1" s="1" t="s">
        <v>0</v>
      </c>
      <c r="B1" s="1"/>
      <c r="C1" s="1"/>
      <c r="D1" s="1"/>
      <c r="E1" s="1"/>
      <c r="F1" s="1"/>
      <c r="G1" s="2"/>
      <c r="H1" s="3" t="s">
        <v>1</v>
      </c>
      <c r="I1" s="4">
        <v>40038</v>
      </c>
      <c r="J1" s="4"/>
    </row>
    <row r="2" spans="1:10" ht="75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5" t="s">
        <v>10</v>
      </c>
      <c r="J2" s="5" t="s">
        <v>11</v>
      </c>
    </row>
    <row r="3" spans="1:10" ht="18.75">
      <c r="A3" s="6" t="s">
        <v>12</v>
      </c>
      <c r="B3" s="6"/>
      <c r="C3" s="6"/>
      <c r="D3" s="6"/>
      <c r="E3" s="6"/>
      <c r="F3" s="6"/>
      <c r="G3" s="7"/>
      <c r="H3" s="7"/>
      <c r="I3" s="7"/>
      <c r="J3" s="8">
        <f>WEEKDAY(F4)</f>
        <v>5</v>
      </c>
    </row>
    <row r="4" spans="1:10" ht="18.75">
      <c r="A4" s="5" t="s">
        <v>13</v>
      </c>
      <c r="B4" s="9">
        <v>39448</v>
      </c>
      <c r="C4" s="9">
        <v>39814</v>
      </c>
      <c r="D4" s="9">
        <v>40028</v>
      </c>
      <c r="E4" s="9">
        <f>IF(J3=2,F4-3,F4-1)</f>
        <v>40037</v>
      </c>
      <c r="F4" s="9">
        <f ca="1">TODAY()</f>
        <v>40038</v>
      </c>
      <c r="G4" s="10"/>
      <c r="H4" s="10"/>
      <c r="I4" s="10"/>
      <c r="J4" s="11"/>
    </row>
    <row r="5" spans="1:10" ht="18.75">
      <c r="A5" s="12" t="s">
        <v>14</v>
      </c>
      <c r="B5" s="12"/>
      <c r="C5" s="12"/>
      <c r="D5" s="12"/>
      <c r="E5" s="12"/>
      <c r="F5" s="12"/>
      <c r="G5" s="13"/>
      <c r="H5" s="13"/>
      <c r="I5" s="13"/>
      <c r="J5" s="13"/>
    </row>
    <row r="6" spans="1:10" ht="18.75">
      <c r="A6" s="14" t="s">
        <v>15</v>
      </c>
      <c r="B6" s="15">
        <v>2305.12</v>
      </c>
      <c r="C6" s="15">
        <v>634.39</v>
      </c>
      <c r="D6" s="15">
        <v>1053</v>
      </c>
      <c r="E6" s="15">
        <f>'[1]инд-обновл'!I56</f>
        <v>1025.12</v>
      </c>
      <c r="F6" s="15">
        <f>'[1]инд-обновл'!B56</f>
        <v>1056.84</v>
      </c>
      <c r="G6" s="16">
        <f>IF(ISERROR(F6/E6-1),"н/д",F6/E6-1)</f>
        <v>0.030942718901201927</v>
      </c>
      <c r="H6" s="16">
        <f>IF(ISERROR(F6/D6-1),"н/д",F6/D6-1)</f>
        <v>0.003646723646723471</v>
      </c>
      <c r="I6" s="16">
        <f>IF(ISERROR(F6/C6-1),"н/д",F6/C6-1)</f>
        <v>0.665915288702533</v>
      </c>
      <c r="J6" s="16">
        <f>IF(ISERROR(F6/B6-1),"н/д",F6/B6-1)</f>
        <v>-0.5415249531477754</v>
      </c>
    </row>
    <row r="7" spans="1:10" ht="18.75">
      <c r="A7" s="14" t="s">
        <v>16</v>
      </c>
      <c r="B7" s="15">
        <v>1914.76</v>
      </c>
      <c r="C7" s="15">
        <v>639.82</v>
      </c>
      <c r="D7" s="15">
        <v>1085</v>
      </c>
      <c r="E7" s="15">
        <f>'[1]инд-обновл'!I57</f>
        <v>1086.41</v>
      </c>
      <c r="F7" s="15">
        <f>'[1]инд-обновл'!B57</f>
        <v>1108.43</v>
      </c>
      <c r="G7" s="16">
        <f>IF(ISERROR(F7/E7-1),"н/д",F7/E7-1)</f>
        <v>0.02026859104757861</v>
      </c>
      <c r="H7" s="16">
        <f>IF(ISERROR(F7/D7-1),"н/д",F7/D7-1)</f>
        <v>0.02159447004608306</v>
      </c>
      <c r="I7" s="16">
        <f>IF(ISERROR(F7/C7-1),"н/д",F7/C7-1)</f>
        <v>0.7324091150636116</v>
      </c>
      <c r="J7" s="16">
        <f>IF(ISERROR(F7/B7-1),"н/д",F7/B7-1)</f>
        <v>-0.4211128287618291</v>
      </c>
    </row>
    <row r="8" spans="1:10" ht="18.75">
      <c r="A8" s="14" t="s">
        <v>17</v>
      </c>
      <c r="B8" s="15">
        <v>98.7</v>
      </c>
      <c r="C8" s="15">
        <v>82.4</v>
      </c>
      <c r="D8" s="15">
        <v>83</v>
      </c>
      <c r="E8" s="15">
        <f>'[1]инд-обновл'!I59</f>
        <v>82.78</v>
      </c>
      <c r="F8" s="15">
        <f>'[1]инд-обновл'!B59</f>
        <v>83.22</v>
      </c>
      <c r="G8" s="16">
        <f>IF(ISERROR(F8/E8-1),"н/д",F8/E8-1)</f>
        <v>0.005315293549166489</v>
      </c>
      <c r="H8" s="16">
        <f>IF(ISERROR(F8/D8-1),"н/д",F8/D8-1)</f>
        <v>0.002650602409638436</v>
      </c>
      <c r="I8" s="16">
        <f>IF(ISERROR(F8/C8-1),"н/д",F8/C8-1)</f>
        <v>0.009951456310679507</v>
      </c>
      <c r="J8" s="16">
        <f>IF(ISERROR(F8/B8-1),"н/д",F8/B8-1)</f>
        <v>-0.15683890577507598</v>
      </c>
    </row>
    <row r="9" spans="1:10" ht="18.75">
      <c r="A9" s="17" t="s">
        <v>18</v>
      </c>
      <c r="B9" s="17"/>
      <c r="C9" s="17"/>
      <c r="D9" s="17"/>
      <c r="E9" s="17"/>
      <c r="F9" s="17"/>
      <c r="G9" s="18"/>
      <c r="H9" s="18"/>
      <c r="I9" s="18"/>
      <c r="J9" s="18"/>
    </row>
    <row r="10" spans="1:10" ht="18.75">
      <c r="A10" s="14" t="s">
        <v>19</v>
      </c>
      <c r="B10" s="15">
        <v>13043.96</v>
      </c>
      <c r="C10" s="19">
        <v>9034.69</v>
      </c>
      <c r="D10" s="15">
        <v>9172</v>
      </c>
      <c r="E10" s="19">
        <f>'[1]СевАм-индексы'!Q4</f>
        <v>9241.45</v>
      </c>
      <c r="F10" s="15">
        <f>'[1]СевАм-индексы'!S4</f>
        <v>9362</v>
      </c>
      <c r="G10" s="16">
        <f aca="true" t="shared" si="0" ref="G10:G16">IF(ISERROR(F10/E10-1),"н/д",F10/E10-1)</f>
        <v>0.013044489771626644</v>
      </c>
      <c r="H10" s="16">
        <f aca="true" t="shared" si="1" ref="H10:H16">IF(ISERROR(F10/D10-1),"н/д",F10/D10-1)</f>
        <v>0.020715220235499432</v>
      </c>
      <c r="I10" s="16">
        <f aca="true" t="shared" si="2" ref="I10:I16">IF(ISERROR(F10/C10-1),"н/д",F10/C10-1)</f>
        <v>0.03622813843087025</v>
      </c>
      <c r="J10" s="16">
        <f aca="true" t="shared" si="3" ref="J10:J16">IF(ISERROR(F10/B10-1),"н/д",F10/B10-1)</f>
        <v>-0.2822731747107473</v>
      </c>
    </row>
    <row r="11" spans="1:10" ht="18.75">
      <c r="A11" s="14" t="s">
        <v>20</v>
      </c>
      <c r="B11" s="15">
        <v>2609.6</v>
      </c>
      <c r="C11" s="19">
        <v>1632.21</v>
      </c>
      <c r="D11" s="15">
        <v>1979</v>
      </c>
      <c r="E11" s="15">
        <f>'[1]СевАм-индексы'!Q20</f>
        <v>1969.73</v>
      </c>
      <c r="F11" s="15">
        <f>'[1]СевАм-индексы'!S20</f>
        <v>1999</v>
      </c>
      <c r="G11" s="16">
        <f t="shared" si="0"/>
        <v>0.014859904656983502</v>
      </c>
      <c r="H11" s="16">
        <f t="shared" si="1"/>
        <v>0.010106114199090355</v>
      </c>
      <c r="I11" s="16">
        <f t="shared" si="2"/>
        <v>0.22471985835156016</v>
      </c>
      <c r="J11" s="16">
        <f t="shared" si="3"/>
        <v>-0.23398221949724096</v>
      </c>
    </row>
    <row r="12" spans="1:10" ht="18.75">
      <c r="A12" s="14" t="s">
        <v>21</v>
      </c>
      <c r="B12" s="15">
        <v>1447.16</v>
      </c>
      <c r="C12" s="19">
        <v>931.8</v>
      </c>
      <c r="D12" s="15">
        <v>987</v>
      </c>
      <c r="E12" s="15">
        <f>'[1]СевАм-индексы'!Q10</f>
        <v>994.3499999999999</v>
      </c>
      <c r="F12" s="15">
        <f>'[1]СевАм-индексы'!S10</f>
        <v>1006</v>
      </c>
      <c r="G12" s="16">
        <f t="shared" si="0"/>
        <v>0.011716196510283217</v>
      </c>
      <c r="H12" s="16">
        <f t="shared" si="1"/>
        <v>0.019250253292806496</v>
      </c>
      <c r="I12" s="16">
        <f t="shared" si="2"/>
        <v>0.07963082206482075</v>
      </c>
      <c r="J12" s="16">
        <f t="shared" si="3"/>
        <v>-0.30484535227618237</v>
      </c>
    </row>
    <row r="13" spans="1:10" ht="18.75">
      <c r="A13" s="14" t="s">
        <v>22</v>
      </c>
      <c r="B13" s="15">
        <v>5550.1</v>
      </c>
      <c r="C13" s="15">
        <v>3349.69</v>
      </c>
      <c r="D13" s="15">
        <v>3460</v>
      </c>
      <c r="E13" s="15">
        <f>'[1]евр-индексы'!Q57</f>
        <v>3507.2400000000002</v>
      </c>
      <c r="F13" s="15">
        <f>'[1]евр-индексы'!S57</f>
        <v>3529</v>
      </c>
      <c r="G13" s="16">
        <f t="shared" si="0"/>
        <v>0.006204308801222469</v>
      </c>
      <c r="H13" s="16">
        <f t="shared" si="1"/>
        <v>0.019942196531791856</v>
      </c>
      <c r="I13" s="16">
        <f t="shared" si="2"/>
        <v>0.05353032668694713</v>
      </c>
      <c r="J13" s="16">
        <f t="shared" si="3"/>
        <v>-0.36415560079998566</v>
      </c>
    </row>
    <row r="14" spans="1:10" ht="18.75">
      <c r="A14" s="14" t="s">
        <v>23</v>
      </c>
      <c r="B14" s="15">
        <v>7949.1</v>
      </c>
      <c r="C14" s="19">
        <v>4973.07</v>
      </c>
      <c r="D14" s="15">
        <v>5399</v>
      </c>
      <c r="E14" s="15">
        <f>'[1]евр-индексы'!Q44</f>
        <v>5350.09</v>
      </c>
      <c r="F14" s="15">
        <f>'[1]евр-индексы'!S44</f>
        <v>5392</v>
      </c>
      <c r="G14" s="16">
        <f t="shared" si="0"/>
        <v>0.007833513081088261</v>
      </c>
      <c r="H14" s="16">
        <f t="shared" si="1"/>
        <v>-0.0012965363956287668</v>
      </c>
      <c r="I14" s="16">
        <f t="shared" si="2"/>
        <v>0.0842397151055585</v>
      </c>
      <c r="J14" s="16">
        <f t="shared" si="3"/>
        <v>-0.32168421582317497</v>
      </c>
    </row>
    <row r="15" spans="1:10" ht="18.75">
      <c r="A15" s="14" t="s">
        <v>24</v>
      </c>
      <c r="B15" s="15">
        <v>6416.7</v>
      </c>
      <c r="C15" s="19">
        <v>4561.79</v>
      </c>
      <c r="D15" s="15">
        <v>4654</v>
      </c>
      <c r="E15" s="15">
        <f>'[1]евр-индексы'!Q33</f>
        <v>4716.76</v>
      </c>
      <c r="F15" s="15">
        <f>'[1]евр-индексы'!S33</f>
        <v>4754</v>
      </c>
      <c r="G15" s="16">
        <f t="shared" si="0"/>
        <v>0.007895250129326126</v>
      </c>
      <c r="H15" s="16">
        <f t="shared" si="1"/>
        <v>0.021486892995272955</v>
      </c>
      <c r="I15" s="16">
        <f t="shared" si="2"/>
        <v>0.042134776041860666</v>
      </c>
      <c r="J15" s="16">
        <f t="shared" si="3"/>
        <v>-0.259120731840354</v>
      </c>
    </row>
    <row r="16" spans="1:10" ht="18.75">
      <c r="A16" s="14" t="s">
        <v>25</v>
      </c>
      <c r="B16" s="15">
        <v>14691.4</v>
      </c>
      <c r="C16" s="19">
        <v>9043.12</v>
      </c>
      <c r="D16" s="15">
        <v>10352</v>
      </c>
      <c r="E16" s="15">
        <f>'[1]азия-индексы'!P13</f>
        <v>10435</v>
      </c>
      <c r="F16" s="15">
        <f>'[1]азия-индексы'!J14</f>
        <v>10517</v>
      </c>
      <c r="G16" s="16">
        <f t="shared" si="0"/>
        <v>0.007858169621466127</v>
      </c>
      <c r="H16" s="16">
        <f t="shared" si="1"/>
        <v>0.01593894899536319</v>
      </c>
      <c r="I16" s="16">
        <f t="shared" si="2"/>
        <v>0.1629835720415076</v>
      </c>
      <c r="J16" s="16">
        <f t="shared" si="3"/>
        <v>-0.2841390201070013</v>
      </c>
    </row>
    <row r="17" spans="1:10" ht="18.75">
      <c r="A17" s="17" t="s">
        <v>26</v>
      </c>
      <c r="B17" s="17"/>
      <c r="C17" s="17"/>
      <c r="D17" s="17"/>
      <c r="E17" s="17"/>
      <c r="F17" s="17"/>
      <c r="G17" s="20"/>
      <c r="H17" s="20"/>
      <c r="I17" s="20"/>
      <c r="J17" s="20"/>
    </row>
    <row r="18" spans="1:10" ht="18.75">
      <c r="A18" s="14" t="s">
        <v>27</v>
      </c>
      <c r="B18" s="15">
        <v>8323.1</v>
      </c>
      <c r="C18" s="19">
        <v>4698.31</v>
      </c>
      <c r="D18" s="15">
        <v>7057</v>
      </c>
      <c r="E18" s="15">
        <f>'[1]азия-индексы'!O60</f>
        <v>6898.9</v>
      </c>
      <c r="F18" s="15">
        <f>'[1]азия-индексы'!J61</f>
        <v>7035</v>
      </c>
      <c r="G18" s="16">
        <f aca="true" t="shared" si="4" ref="G18:G23">IF(ISERROR(F18/E18-1),"н/д",F18/E18-1)</f>
        <v>0.0197277826899942</v>
      </c>
      <c r="H18" s="16">
        <f aca="true" t="shared" si="5" ref="H18:H23">IF(ISERROR(F18/D18-1),"н/д",F18/D18-1)</f>
        <v>-0.0031174720136034617</v>
      </c>
      <c r="I18" s="16">
        <f aca="true" t="shared" si="6" ref="I18:I23">IF(ISERROR(F18/C18-1),"н/д",F18/C18-1)</f>
        <v>0.4973469183600059</v>
      </c>
      <c r="J18" s="16">
        <f aca="true" t="shared" si="7" ref="J18:J23">IF(ISERROR(F18/B18-1),"н/д",F18/B18-1)</f>
        <v>-0.15476204779469194</v>
      </c>
    </row>
    <row r="19" spans="1:10" ht="18.75">
      <c r="A19" s="14" t="s">
        <v>28</v>
      </c>
      <c r="B19" s="15">
        <v>921.1</v>
      </c>
      <c r="C19" s="19">
        <v>313.34</v>
      </c>
      <c r="D19" s="15">
        <v>468</v>
      </c>
      <c r="E19" s="15">
        <f>'[1]азия-индексы'!N122</f>
        <v>497.15999999999997</v>
      </c>
      <c r="F19" s="15">
        <f>'[1]азия-индексы'!J123</f>
        <v>504</v>
      </c>
      <c r="G19" s="16">
        <f t="shared" si="4"/>
        <v>0.013758146270818283</v>
      </c>
      <c r="H19" s="16">
        <f t="shared" si="5"/>
        <v>0.07692307692307687</v>
      </c>
      <c r="I19" s="16">
        <f t="shared" si="6"/>
        <v>0.6084764153954172</v>
      </c>
      <c r="J19" s="16">
        <f t="shared" si="7"/>
        <v>-0.45282814026707197</v>
      </c>
    </row>
    <row r="20" spans="1:10" ht="18.75">
      <c r="A20" s="14" t="s">
        <v>29</v>
      </c>
      <c r="B20" s="15">
        <v>20300.7</v>
      </c>
      <c r="C20" s="19">
        <v>9903.46</v>
      </c>
      <c r="D20" s="15">
        <v>15805</v>
      </c>
      <c r="E20" s="15">
        <f>'[1]инд-обновл'!I55</f>
        <v>15020.16</v>
      </c>
      <c r="F20" s="15">
        <f>'[1]инд-обновл'!B55</f>
        <v>15370.34</v>
      </c>
      <c r="G20" s="16">
        <f t="shared" si="4"/>
        <v>0.023313999318249623</v>
      </c>
      <c r="H20" s="16">
        <f t="shared" si="5"/>
        <v>-0.02750142360012653</v>
      </c>
      <c r="I20" s="16">
        <f t="shared" si="6"/>
        <v>0.552017173795825</v>
      </c>
      <c r="J20" s="16">
        <f t="shared" si="7"/>
        <v>-0.24286650214032035</v>
      </c>
    </row>
    <row r="21" spans="1:10" ht="18.75">
      <c r="A21" s="14" t="s">
        <v>30</v>
      </c>
      <c r="B21" s="15">
        <v>2731.5</v>
      </c>
      <c r="C21" s="19">
        <v>1437.338</v>
      </c>
      <c r="D21" s="15">
        <v>2334</v>
      </c>
      <c r="E21" s="15">
        <f>'[1]азия-индексы'!N103</f>
        <v>2347.36</v>
      </c>
      <c r="F21" s="15">
        <f>'[1]азия-индексы'!J104</f>
        <v>2387</v>
      </c>
      <c r="G21" s="16">
        <f t="shared" si="4"/>
        <v>0.016887056097062203</v>
      </c>
      <c r="H21" s="16">
        <f t="shared" si="5"/>
        <v>0.022707797772065108</v>
      </c>
      <c r="I21" s="16">
        <f t="shared" si="6"/>
        <v>0.6607088938022929</v>
      </c>
      <c r="J21" s="16">
        <f t="shared" si="7"/>
        <v>-0.1261211788394655</v>
      </c>
    </row>
    <row r="22" spans="1:10" ht="18.75">
      <c r="A22" s="14" t="s">
        <v>31</v>
      </c>
      <c r="B22" s="15">
        <v>1472.4</v>
      </c>
      <c r="C22" s="19">
        <v>571.135</v>
      </c>
      <c r="D22" s="15">
        <v>1141</v>
      </c>
      <c r="E22" s="15">
        <f>'[1]азия-индексы'!M49</f>
        <v>1052.52</v>
      </c>
      <c r="F22" s="15">
        <f>'[1]азия-индексы'!J50</f>
        <v>1061</v>
      </c>
      <c r="G22" s="16">
        <f t="shared" si="4"/>
        <v>0.008056854026526894</v>
      </c>
      <c r="H22" s="16">
        <f t="shared" si="5"/>
        <v>-0.07011393514460995</v>
      </c>
      <c r="I22" s="16">
        <f t="shared" si="6"/>
        <v>0.8577043956332566</v>
      </c>
      <c r="J22" s="16">
        <f t="shared" si="7"/>
        <v>-0.27940776962781855</v>
      </c>
    </row>
    <row r="23" spans="1:10" ht="18.75">
      <c r="A23" s="14" t="s">
        <v>32</v>
      </c>
      <c r="B23" s="15">
        <v>62340.34</v>
      </c>
      <c r="C23" s="19">
        <v>40244</v>
      </c>
      <c r="D23" s="15">
        <v>54766</v>
      </c>
      <c r="E23" s="15">
        <f>'[1]СевАм-индексы'!Q79</f>
        <v>55761.16</v>
      </c>
      <c r="F23" s="15">
        <f>'[1]СевАм-индексы'!S79</f>
        <v>56588</v>
      </c>
      <c r="G23" s="16">
        <f t="shared" si="4"/>
        <v>0.014828242454066443</v>
      </c>
      <c r="H23" s="16">
        <f t="shared" si="5"/>
        <v>0.03326881641894608</v>
      </c>
      <c r="I23" s="16">
        <f t="shared" si="6"/>
        <v>0.4061226518238743</v>
      </c>
      <c r="J23" s="16">
        <f t="shared" si="7"/>
        <v>-0.092273157316755</v>
      </c>
    </row>
    <row r="24" spans="1:10" ht="18.75">
      <c r="A24" s="17" t="s">
        <v>33</v>
      </c>
      <c r="B24" s="17"/>
      <c r="C24" s="17"/>
      <c r="D24" s="17"/>
      <c r="E24" s="17"/>
      <c r="F24" s="17"/>
      <c r="G24" s="7"/>
      <c r="H24" s="7"/>
      <c r="I24" s="7"/>
      <c r="J24" s="7"/>
    </row>
    <row r="25" spans="1:10" ht="18.75">
      <c r="A25" s="14" t="s">
        <v>34</v>
      </c>
      <c r="B25" s="21">
        <v>97.7</v>
      </c>
      <c r="C25" s="22">
        <v>46.99</v>
      </c>
      <c r="D25" s="21">
        <v>72.51</v>
      </c>
      <c r="E25" s="21">
        <f>'[1]инд-обновл'!I61</f>
        <v>73.41</v>
      </c>
      <c r="F25" s="21">
        <f>'[1]инд-обновл'!B61</f>
        <v>73.96</v>
      </c>
      <c r="G25" s="16">
        <f aca="true" t="shared" si="8" ref="G25:G34">IF(ISERROR(F25/E25-1),"н/д",F25/E25-1)</f>
        <v>0.007492167279662176</v>
      </c>
      <c r="H25" s="16">
        <f aca="true" t="shared" si="9" ref="H25:H34">IF(ISERROR(F25/D25-1),"н/д",F25/D25-1)</f>
        <v>0.019997241759757145</v>
      </c>
      <c r="I25" s="16">
        <f aca="true" t="shared" si="10" ref="I25:I34">IF(ISERROR(F25/C25-1),"н/д",F25/C25-1)</f>
        <v>0.5739519046605659</v>
      </c>
      <c r="J25" s="16">
        <f aca="true" t="shared" si="11" ref="J25:J34">IF(ISERROR(F25/B25-1),"н/д",F25/B25-1)</f>
        <v>-0.24298874104401236</v>
      </c>
    </row>
    <row r="26" spans="1:10" ht="18.75">
      <c r="A26" s="14" t="s">
        <v>35</v>
      </c>
      <c r="B26" s="21">
        <v>99.63</v>
      </c>
      <c r="C26" s="22">
        <v>46.34</v>
      </c>
      <c r="D26" s="21">
        <v>70.52</v>
      </c>
      <c r="E26" s="21">
        <f>'[1]сырье'!J23</f>
        <v>70.16</v>
      </c>
      <c r="F26" s="21" t="str">
        <f>'[1]сырье'!G23</f>
        <v>70,910</v>
      </c>
      <c r="G26" s="16">
        <f t="shared" si="8"/>
        <v>0.010689851767388792</v>
      </c>
      <c r="H26" s="16">
        <f t="shared" si="9"/>
        <v>0.005530346001134445</v>
      </c>
      <c r="I26" s="16">
        <f t="shared" si="10"/>
        <v>0.5302114803625375</v>
      </c>
      <c r="J26" s="16">
        <f t="shared" si="11"/>
        <v>-0.28826658636956737</v>
      </c>
    </row>
    <row r="27" spans="1:10" ht="18.75">
      <c r="A27" s="14" t="s">
        <v>36</v>
      </c>
      <c r="B27" s="21">
        <v>837.3</v>
      </c>
      <c r="C27" s="21">
        <v>877</v>
      </c>
      <c r="D27" s="21">
        <v>955.3</v>
      </c>
      <c r="E27" s="21">
        <f>'[1]сырье'!J31</f>
        <v>952.5</v>
      </c>
      <c r="F27" s="21" t="str">
        <f>'[1]сырье'!G31</f>
        <v>954,400</v>
      </c>
      <c r="G27" s="16">
        <f t="shared" si="8"/>
        <v>0.001994750656167943</v>
      </c>
      <c r="H27" s="16">
        <f t="shared" si="9"/>
        <v>-0.0009421124254160862</v>
      </c>
      <c r="I27" s="16">
        <f t="shared" si="10"/>
        <v>0.08825541619156207</v>
      </c>
      <c r="J27" s="16">
        <f t="shared" si="11"/>
        <v>0.1398542935626419</v>
      </c>
    </row>
    <row r="28" spans="1:10" ht="18.75">
      <c r="A28" s="14" t="s">
        <v>37</v>
      </c>
      <c r="B28" s="21">
        <v>6665.6</v>
      </c>
      <c r="C28" s="22">
        <v>3070</v>
      </c>
      <c r="D28" s="21">
        <v>5953.58</v>
      </c>
      <c r="E28" s="21">
        <f>'[1]инд-обновл'!I63</f>
        <v>6224.74</v>
      </c>
      <c r="F28" s="21">
        <f>'[1]инд-обновл'!B63</f>
        <v>6374.22</v>
      </c>
      <c r="G28" s="16">
        <f t="shared" si="8"/>
        <v>0.024013854393918566</v>
      </c>
      <c r="H28" s="16">
        <f t="shared" si="9"/>
        <v>0.0706532876017456</v>
      </c>
      <c r="I28" s="16">
        <f t="shared" si="10"/>
        <v>1.0762931596091208</v>
      </c>
      <c r="J28" s="16">
        <f t="shared" si="11"/>
        <v>-0.04371399423907829</v>
      </c>
    </row>
    <row r="29" spans="1:10" ht="18.75">
      <c r="A29" s="14" t="s">
        <v>38</v>
      </c>
      <c r="B29" s="21">
        <v>26500</v>
      </c>
      <c r="C29" s="22">
        <v>12710</v>
      </c>
      <c r="D29" s="21">
        <v>18525</v>
      </c>
      <c r="E29" s="21">
        <f>'[1]инд-обновл'!I64</f>
        <v>19650</v>
      </c>
      <c r="F29" s="21">
        <f>'[1]инд-обновл'!B64</f>
        <v>20850</v>
      </c>
      <c r="G29" s="16">
        <f t="shared" si="8"/>
        <v>0.06106870229007644</v>
      </c>
      <c r="H29" s="16">
        <f t="shared" si="9"/>
        <v>0.1255060728744939</v>
      </c>
      <c r="I29" s="16">
        <f t="shared" si="10"/>
        <v>0.6404405979543666</v>
      </c>
      <c r="J29" s="16">
        <f t="shared" si="11"/>
        <v>-0.21320754716981127</v>
      </c>
    </row>
    <row r="30" spans="1:10" ht="18.75">
      <c r="A30" s="14" t="s">
        <v>39</v>
      </c>
      <c r="B30" s="21">
        <v>2365.5</v>
      </c>
      <c r="C30" s="22">
        <v>1495</v>
      </c>
      <c r="D30" s="21">
        <v>1913.25</v>
      </c>
      <c r="E30" s="21">
        <f>'[1]инд-обновл'!I62</f>
        <v>1985</v>
      </c>
      <c r="F30" s="21">
        <f>'[1]инд-обновл'!B62</f>
        <v>2042</v>
      </c>
      <c r="G30" s="16">
        <f t="shared" si="8"/>
        <v>0.028715365239294632</v>
      </c>
      <c r="H30" s="16">
        <f t="shared" si="9"/>
        <v>0.06729387168430678</v>
      </c>
      <c r="I30" s="16">
        <f t="shared" si="10"/>
        <v>0.3658862876254181</v>
      </c>
      <c r="J30" s="16">
        <f t="shared" si="11"/>
        <v>-0.13675755654195731</v>
      </c>
    </row>
    <row r="31" spans="1:10" ht="18.75">
      <c r="A31" s="14" t="s">
        <v>40</v>
      </c>
      <c r="B31" s="21">
        <v>67</v>
      </c>
      <c r="C31" s="22">
        <v>47.81</v>
      </c>
      <c r="D31" s="21">
        <v>60.6</v>
      </c>
      <c r="E31" s="21">
        <f>'[1]сырье'!J7</f>
        <v>63.88</v>
      </c>
      <c r="F31" s="21" t="str">
        <f>'[1]сырье'!G7</f>
        <v>63,930</v>
      </c>
      <c r="G31" s="16">
        <f t="shared" si="8"/>
        <v>0.0007827175954915333</v>
      </c>
      <c r="H31" s="16">
        <f t="shared" si="9"/>
        <v>0.054950495049505</v>
      </c>
      <c r="I31" s="16">
        <f t="shared" si="10"/>
        <v>0.3371679564944572</v>
      </c>
      <c r="J31" s="16">
        <f t="shared" si="11"/>
        <v>-0.045820895522388105</v>
      </c>
    </row>
    <row r="32" spans="1:10" ht="18.75">
      <c r="A32" s="14" t="s">
        <v>41</v>
      </c>
      <c r="B32" s="21">
        <v>11.4</v>
      </c>
      <c r="C32" s="22">
        <v>11.3</v>
      </c>
      <c r="D32" s="21">
        <v>18.86</v>
      </c>
      <c r="E32" s="21">
        <f>'[1]сырье'!J15</f>
        <v>22.970000000000002</v>
      </c>
      <c r="F32" s="21" t="str">
        <f>'[1]сырье'!G15</f>
        <v>23,100</v>
      </c>
      <c r="G32" s="16">
        <f t="shared" si="8"/>
        <v>0.005659555942533645</v>
      </c>
      <c r="H32" s="16">
        <f t="shared" si="9"/>
        <v>0.2248144220572641</v>
      </c>
      <c r="I32" s="16">
        <f t="shared" si="10"/>
        <v>1.0442477876106193</v>
      </c>
      <c r="J32" s="16">
        <f t="shared" si="11"/>
        <v>1.026315789473684</v>
      </c>
    </row>
    <row r="33" spans="1:10" ht="18.75">
      <c r="A33" s="14" t="s">
        <v>42</v>
      </c>
      <c r="B33" s="21">
        <v>503.3</v>
      </c>
      <c r="C33" s="22">
        <v>392.5</v>
      </c>
      <c r="D33" s="21">
        <v>358.75</v>
      </c>
      <c r="E33" s="21">
        <f>'[1]сырье'!J6</f>
        <v>336.25</v>
      </c>
      <c r="F33" s="21" t="str">
        <f>'[1]сырье'!G6</f>
        <v>339,500</v>
      </c>
      <c r="G33" s="16">
        <f t="shared" si="8"/>
        <v>0.009665427509293778</v>
      </c>
      <c r="H33" s="16">
        <f t="shared" si="9"/>
        <v>-0.0536585365853659</v>
      </c>
      <c r="I33" s="16">
        <f t="shared" si="10"/>
        <v>-0.13503184713375793</v>
      </c>
      <c r="J33" s="16">
        <f t="shared" si="11"/>
        <v>-0.325452016689847</v>
      </c>
    </row>
    <row r="34" spans="1:10" ht="18.75">
      <c r="A34" s="14" t="s">
        <v>43</v>
      </c>
      <c r="B34" s="21">
        <v>8988.1</v>
      </c>
      <c r="C34" s="22">
        <v>6487.1</v>
      </c>
      <c r="D34" s="21">
        <v>6164.2</v>
      </c>
      <c r="E34" s="21">
        <f>'[1]сырье'!M12</f>
        <v>6262.8396505</v>
      </c>
      <c r="F34" s="21">
        <f>'[1]сырье'!L12</f>
        <v>6274.935912499999</v>
      </c>
      <c r="G34" s="16">
        <f t="shared" si="8"/>
        <v>0.0019314340898115567</v>
      </c>
      <c r="H34" s="16">
        <f t="shared" si="9"/>
        <v>0.017964360744297636</v>
      </c>
      <c r="I34" s="16">
        <f t="shared" si="10"/>
        <v>-0.03270553675756516</v>
      </c>
      <c r="J34" s="16">
        <f t="shared" si="11"/>
        <v>-0.30186180477520286</v>
      </c>
    </row>
    <row r="35" spans="1:10" ht="18.75">
      <c r="A35" s="17" t="s">
        <v>44</v>
      </c>
      <c r="B35" s="6"/>
      <c r="C35" s="6"/>
      <c r="D35" s="6"/>
      <c r="E35" s="6"/>
      <c r="F35" s="6"/>
      <c r="G35" s="7"/>
      <c r="H35" s="7"/>
      <c r="I35" s="7"/>
      <c r="J35" s="7"/>
    </row>
    <row r="36" spans="1:10" ht="18.75">
      <c r="A36" s="23" t="s">
        <v>13</v>
      </c>
      <c r="B36" s="24">
        <v>39448</v>
      </c>
      <c r="C36" s="24">
        <v>39814</v>
      </c>
      <c r="D36" s="24">
        <v>40028</v>
      </c>
      <c r="E36" s="24">
        <f>'[1]остатки средств на кс'!E5</f>
        <v>40037</v>
      </c>
      <c r="F36" s="24">
        <f ca="1">TODAY()</f>
        <v>40038</v>
      </c>
      <c r="G36" s="25"/>
      <c r="H36" s="25"/>
      <c r="I36" s="25"/>
      <c r="J36" s="11">
        <f>WEEKDAY(F36)</f>
        <v>5</v>
      </c>
    </row>
    <row r="37" spans="1:10" ht="18.75">
      <c r="A37" s="14" t="s">
        <v>45</v>
      </c>
      <c r="B37" s="26">
        <v>10</v>
      </c>
      <c r="C37" s="26">
        <v>13</v>
      </c>
      <c r="D37" s="26">
        <v>11</v>
      </c>
      <c r="E37" s="21">
        <v>10.75</v>
      </c>
      <c r="F37" s="21">
        <v>10.75</v>
      </c>
      <c r="G37" s="27"/>
      <c r="H37" s="27"/>
      <c r="I37" s="28"/>
      <c r="J37" s="27"/>
    </row>
    <row r="38" spans="1:10" ht="37.5">
      <c r="A38" s="14" t="s">
        <v>46</v>
      </c>
      <c r="B38" s="29">
        <v>802.2</v>
      </c>
      <c r="C38" s="29">
        <v>1027.6</v>
      </c>
      <c r="D38" s="26">
        <v>416.6</v>
      </c>
      <c r="E38" s="26">
        <f>'[1]остатки средств на кс'!F5</f>
        <v>471.8</v>
      </c>
      <c r="F38" s="26">
        <f>'[1]остатки средств на кс'!F4</f>
        <v>493.7</v>
      </c>
      <c r="G38" s="16">
        <f aca="true" t="shared" si="12" ref="G38:G44">IF(ISERROR(F38/E38-1),"н/д",F38/E38-1)</f>
        <v>0.046417973717676864</v>
      </c>
      <c r="H38" s="16">
        <f aca="true" t="shared" si="13" ref="H38:H44">IF(ISERROR(F38/D38-1),"н/д",F38/D38-1)</f>
        <v>0.18506961113778186</v>
      </c>
      <c r="I38" s="16">
        <f aca="true" t="shared" si="14" ref="I38:I44">IF(ISERROR(F38/C38-1),"н/д",F38/C38-1)</f>
        <v>-0.5195601401323472</v>
      </c>
      <c r="J38" s="16">
        <f aca="true" t="shared" si="15" ref="J38:J44">IF(ISERROR(F38/B38-1),"н/д",F38/B38-1)</f>
        <v>-0.3845674395412616</v>
      </c>
    </row>
    <row r="39" spans="1:10" ht="37.5">
      <c r="A39" s="14" t="s">
        <v>47</v>
      </c>
      <c r="B39" s="26">
        <v>576.5</v>
      </c>
      <c r="C39" s="26">
        <v>802.7</v>
      </c>
      <c r="D39" s="26">
        <v>227</v>
      </c>
      <c r="E39" s="26">
        <f>'[1]остатки средств на кс'!G5</f>
        <v>335.1</v>
      </c>
      <c r="F39" s="26">
        <f>'[1]остатки средств на кс'!G4</f>
        <v>355</v>
      </c>
      <c r="G39" s="16">
        <f t="shared" si="12"/>
        <v>0.059385258131900764</v>
      </c>
      <c r="H39" s="16">
        <f t="shared" si="13"/>
        <v>0.5638766519823788</v>
      </c>
      <c r="I39" s="16">
        <f t="shared" si="14"/>
        <v>-0.5577426186620158</v>
      </c>
      <c r="J39" s="16">
        <f t="shared" si="15"/>
        <v>-0.3842150910667823</v>
      </c>
    </row>
    <row r="40" spans="1:10" ht="18.75">
      <c r="A40" s="14" t="s">
        <v>48</v>
      </c>
      <c r="B40" s="26">
        <v>5.5</v>
      </c>
      <c r="C40" s="26">
        <v>15.7</v>
      </c>
      <c r="D40" s="26">
        <v>9.5</v>
      </c>
      <c r="E40" s="26">
        <f>'[1]rates-cbr'!AE8</f>
        <v>10.25</v>
      </c>
      <c r="F40" s="26">
        <f>'[1]rates-cbr'!AF8</f>
        <v>10.17</v>
      </c>
      <c r="G40" s="16">
        <f t="shared" si="12"/>
        <v>-0.007804878048780495</v>
      </c>
      <c r="H40" s="16">
        <f t="shared" si="13"/>
        <v>0.07052631578947377</v>
      </c>
      <c r="I40" s="16">
        <f t="shared" si="14"/>
        <v>-0.35222929936305725</v>
      </c>
      <c r="J40" s="16">
        <f t="shared" si="15"/>
        <v>0.8490909090909091</v>
      </c>
    </row>
    <row r="41" spans="1:10" ht="18.75">
      <c r="A41" s="14" t="s">
        <v>49</v>
      </c>
      <c r="B41" s="26">
        <v>6.78</v>
      </c>
      <c r="C41" s="26">
        <v>21.61</v>
      </c>
      <c r="D41" s="26">
        <v>12.6</v>
      </c>
      <c r="E41" s="26">
        <f>'[1]rates-cbr'!AA8</f>
        <v>13.76</v>
      </c>
      <c r="F41" s="26">
        <f>'[1]rates-cbr'!AB8</f>
        <v>13.66</v>
      </c>
      <c r="G41" s="16">
        <f t="shared" si="12"/>
        <v>-0.007267441860465129</v>
      </c>
      <c r="H41" s="16">
        <f t="shared" si="13"/>
        <v>0.08412698412698427</v>
      </c>
      <c r="I41" s="16">
        <f t="shared" si="14"/>
        <v>-0.3678852383155946</v>
      </c>
      <c r="J41" s="16">
        <f t="shared" si="15"/>
        <v>1.0147492625368733</v>
      </c>
    </row>
    <row r="42" spans="1:10" ht="18.75">
      <c r="A42" s="14" t="s">
        <v>50</v>
      </c>
      <c r="B42" s="26">
        <v>4.703</v>
      </c>
      <c r="C42" s="26">
        <v>1.425</v>
      </c>
      <c r="D42" s="26">
        <v>0.5</v>
      </c>
      <c r="E42" s="26">
        <v>0.459</v>
      </c>
      <c r="F42" s="26">
        <v>0.454</v>
      </c>
      <c r="G42" s="16">
        <f t="shared" si="12"/>
        <v>-0.01089324618736387</v>
      </c>
      <c r="H42" s="16">
        <f t="shared" si="13"/>
        <v>-0.09199999999999997</v>
      </c>
      <c r="I42" s="16">
        <f t="shared" si="14"/>
        <v>-0.6814035087719299</v>
      </c>
      <c r="J42" s="16">
        <f t="shared" si="15"/>
        <v>-0.9034658728471189</v>
      </c>
    </row>
    <row r="43" spans="1:10" ht="18.75">
      <c r="A43" s="14" t="s">
        <v>51</v>
      </c>
      <c r="B43" s="26">
        <v>24.5</v>
      </c>
      <c r="C43" s="26">
        <v>29.39</v>
      </c>
      <c r="D43" s="26">
        <v>3.2</v>
      </c>
      <c r="E43" s="26">
        <f>'[1]курсы валют'!O18</f>
        <v>31.747785891858296</v>
      </c>
      <c r="F43" s="26">
        <f>'[1]курсы валют'!M18</f>
        <v>32.6926</v>
      </c>
      <c r="G43" s="16">
        <f t="shared" si="12"/>
        <v>0.02976000000000001</v>
      </c>
      <c r="H43" s="16">
        <f t="shared" si="13"/>
        <v>9.2164375</v>
      </c>
      <c r="I43" s="16">
        <f t="shared" si="14"/>
        <v>0.11237155495066342</v>
      </c>
      <c r="J43" s="16">
        <f t="shared" si="15"/>
        <v>0.33439183673469386</v>
      </c>
    </row>
    <row r="44" spans="1:10" ht="18.75">
      <c r="A44" s="14" t="s">
        <v>52</v>
      </c>
      <c r="B44" s="26">
        <v>36</v>
      </c>
      <c r="C44" s="26">
        <v>41.4275</v>
      </c>
      <c r="D44" s="26">
        <v>44.5</v>
      </c>
      <c r="E44" s="26">
        <f>'[1]курсы валют'!C21</f>
        <v>44.9389</v>
      </c>
      <c r="F44" s="26">
        <f>'[1]курсы валют'!C19</f>
        <v>46.1718</v>
      </c>
      <c r="G44" s="16">
        <f t="shared" si="12"/>
        <v>0.02743502844973955</v>
      </c>
      <c r="H44" s="16">
        <f t="shared" si="13"/>
        <v>0.0375685393258427</v>
      </c>
      <c r="I44" s="16">
        <f t="shared" si="14"/>
        <v>0.11452054794520539</v>
      </c>
      <c r="J44" s="16">
        <f t="shared" si="15"/>
        <v>0.28254999999999986</v>
      </c>
    </row>
    <row r="45" spans="1:10" ht="18.75">
      <c r="A45" s="30" t="s">
        <v>53</v>
      </c>
      <c r="B45" s="31">
        <v>39448</v>
      </c>
      <c r="C45" s="31">
        <v>39814</v>
      </c>
      <c r="D45" s="31">
        <f>'[1]ЗВР-cbr'!A4</f>
        <v>40018</v>
      </c>
      <c r="E45" s="31">
        <f>'[1]ЗВР-cbr'!A3</f>
        <v>40025</v>
      </c>
      <c r="F45" s="31">
        <f>'[1]ЗВР-cbr'!A2</f>
        <v>40032</v>
      </c>
      <c r="G45" s="32"/>
      <c r="H45" s="32"/>
      <c r="I45" s="32"/>
      <c r="J45" s="32"/>
    </row>
    <row r="46" spans="1:10" ht="37.5">
      <c r="A46" s="14" t="s">
        <v>54</v>
      </c>
      <c r="B46" s="26">
        <v>480.2</v>
      </c>
      <c r="C46" s="26">
        <v>426</v>
      </c>
      <c r="D46" s="26">
        <f>'[1]ЗВР-cbr'!B4</f>
        <v>402.4</v>
      </c>
      <c r="E46" s="26">
        <f>'[1]ЗВР-cbr'!B3</f>
        <v>402</v>
      </c>
      <c r="F46" s="26">
        <f>'[1]ЗВР-cbr'!B2</f>
        <v>403.4</v>
      </c>
      <c r="G46" s="16">
        <f>IF(ISERROR(F46/E46-1),"н/д",F46/E46-1)</f>
        <v>0.0034825870646766344</v>
      </c>
      <c r="H46" s="16">
        <f>IF(ISERROR(F46/D46-1),"н/д",F46/D46-1)</f>
        <v>0.00248508946322068</v>
      </c>
      <c r="I46" s="16">
        <f>IF(ISERROR(F46/C46-1),"н/д",F46/C46-1)</f>
        <v>-0.05305164319248834</v>
      </c>
      <c r="J46" s="16">
        <f>IF(ISERROR(F46/B46-1),"н/д",F46/B46-1)</f>
        <v>-0.15993336109954193</v>
      </c>
    </row>
    <row r="47" spans="1:10" ht="18.75">
      <c r="A47" s="33"/>
      <c r="B47" s="31">
        <v>39448</v>
      </c>
      <c r="C47" s="31">
        <v>39814</v>
      </c>
      <c r="D47" s="31">
        <v>40000</v>
      </c>
      <c r="E47" s="31">
        <v>40028</v>
      </c>
      <c r="F47" s="31">
        <v>40035</v>
      </c>
      <c r="G47" s="32"/>
      <c r="H47" s="32"/>
      <c r="I47" s="32"/>
      <c r="J47" s="32"/>
    </row>
    <row r="48" spans="1:10" ht="18.75">
      <c r="A48" s="14" t="s">
        <v>55</v>
      </c>
      <c r="B48" s="26">
        <v>11.9</v>
      </c>
      <c r="C48" s="26">
        <v>13.3</v>
      </c>
      <c r="D48" s="26">
        <v>7.6</v>
      </c>
      <c r="E48" s="34">
        <v>8.1</v>
      </c>
      <c r="F48" s="34">
        <v>8.2</v>
      </c>
      <c r="G48" s="27"/>
      <c r="H48" s="26"/>
      <c r="I48" s="26"/>
      <c r="J48" s="26"/>
    </row>
    <row r="49" spans="1:10" ht="18.75">
      <c r="A49" s="30" t="s">
        <v>56</v>
      </c>
      <c r="B49" s="31">
        <v>39448</v>
      </c>
      <c r="C49" s="31">
        <v>39814</v>
      </c>
      <c r="D49" s="31">
        <v>39934</v>
      </c>
      <c r="E49" s="31">
        <v>39965</v>
      </c>
      <c r="F49" s="31">
        <v>39995</v>
      </c>
      <c r="G49" s="35"/>
      <c r="H49" s="32"/>
      <c r="I49" s="36"/>
      <c r="J49" s="36"/>
    </row>
    <row r="50" spans="1:10" ht="18.75">
      <c r="A50" s="14" t="s">
        <v>57</v>
      </c>
      <c r="B50" s="26">
        <v>13272.1</v>
      </c>
      <c r="C50" s="26">
        <v>13493.2</v>
      </c>
      <c r="D50" s="26">
        <v>12339.1</v>
      </c>
      <c r="E50" s="26">
        <v>12861.1</v>
      </c>
      <c r="F50" s="26">
        <v>13161</v>
      </c>
      <c r="G50" s="16">
        <f>IF(ISERROR(F50/E50-1),"н/д",F50/E50-1)</f>
        <v>0.02331837867678499</v>
      </c>
      <c r="H50" s="16"/>
      <c r="I50" s="16">
        <f>IF(ISERROR(E50/C50-1),"н/д",E50/C50-1)</f>
        <v>-0.04684581863457149</v>
      </c>
      <c r="J50" s="16">
        <f>IF(ISERROR(E50/B50-1),"н/д",E50/B50-1)</f>
        <v>-0.030967216943814435</v>
      </c>
    </row>
    <row r="51" spans="1:10" ht="75">
      <c r="A51" s="14" t="s">
        <v>58</v>
      </c>
      <c r="B51" s="26">
        <v>106.3</v>
      </c>
      <c r="C51" s="26">
        <v>102.1</v>
      </c>
      <c r="D51" s="26">
        <v>83.1</v>
      </c>
      <c r="E51" s="26">
        <v>82.9</v>
      </c>
      <c r="F51" s="26">
        <v>87.9</v>
      </c>
      <c r="G51" s="26"/>
      <c r="H51" s="26"/>
      <c r="I51" s="26"/>
      <c r="J51" s="26"/>
    </row>
    <row r="52" spans="1:10" ht="18.75">
      <c r="A52" s="30" t="s">
        <v>59</v>
      </c>
      <c r="B52" s="31">
        <v>39448</v>
      </c>
      <c r="C52" s="31">
        <v>39814</v>
      </c>
      <c r="D52" s="31"/>
      <c r="E52" s="31">
        <v>39904</v>
      </c>
      <c r="F52" s="37">
        <v>39995</v>
      </c>
      <c r="G52" s="35"/>
      <c r="H52" s="32"/>
      <c r="I52" s="32"/>
      <c r="J52" s="32"/>
    </row>
    <row r="53" spans="1:10" ht="18.75">
      <c r="A53" s="14" t="s">
        <v>60</v>
      </c>
      <c r="B53" s="26">
        <v>465.4</v>
      </c>
      <c r="C53" s="26">
        <v>483.5</v>
      </c>
      <c r="D53" s="26"/>
      <c r="E53" s="26">
        <v>450.8</v>
      </c>
      <c r="F53" s="26">
        <v>475.1</v>
      </c>
      <c r="G53" s="16"/>
      <c r="H53" s="16"/>
      <c r="I53" s="16">
        <f>IF(ISERROR(F53/C53-1),"н/д",F53/C53-1)</f>
        <v>-0.017373319544984445</v>
      </c>
      <c r="J53" s="16">
        <f>IF(ISERROR(F53/B53-1),"н/д",F53/B53-1)</f>
        <v>0.02084228620541473</v>
      </c>
    </row>
    <row r="54" spans="1:10" ht="37.5">
      <c r="A54" s="14" t="s">
        <v>61</v>
      </c>
      <c r="B54" s="26">
        <v>419</v>
      </c>
      <c r="C54" s="26">
        <v>450.7</v>
      </c>
      <c r="D54" s="26"/>
      <c r="E54" s="26">
        <v>420.7</v>
      </c>
      <c r="F54" s="26">
        <v>436.8</v>
      </c>
      <c r="G54" s="16"/>
      <c r="H54" s="16"/>
      <c r="I54" s="16">
        <f>IF(ISERROR(F54/C54-1),"н/д",F54/C54-1)</f>
        <v>-0.03084091413356993</v>
      </c>
      <c r="J54" s="16">
        <f>IF(ISERROR(F54/B54-1),"н/д",F54/B54-1)</f>
        <v>0.0424821002386635</v>
      </c>
    </row>
    <row r="55" spans="1:10" ht="37.5">
      <c r="A55" s="14" t="s">
        <v>62</v>
      </c>
      <c r="B55" s="26">
        <v>77.12</v>
      </c>
      <c r="C55" s="26">
        <v>102.4</v>
      </c>
      <c r="D55" s="14"/>
      <c r="E55" s="38">
        <v>9.069</v>
      </c>
      <c r="F55" s="34">
        <v>17.2</v>
      </c>
      <c r="G55" s="16"/>
      <c r="H55" s="16"/>
      <c r="I55" s="16">
        <f>IF(ISERROR(F55/C55-1),"н/д",F55/C55-1)</f>
        <v>-0.83203125</v>
      </c>
      <c r="J55" s="16">
        <f>IF(ISERROR(F55/B55-1),"н/д",F55/B55-1)</f>
        <v>-0.7769709543568465</v>
      </c>
    </row>
    <row r="56" spans="1:10" ht="18.75">
      <c r="A56" s="17" t="s">
        <v>63</v>
      </c>
      <c r="B56" s="17"/>
      <c r="C56" s="17"/>
      <c r="D56" s="17"/>
      <c r="E56" s="17"/>
      <c r="F56" s="17"/>
      <c r="G56" s="7"/>
      <c r="H56" s="7"/>
      <c r="I56" s="7"/>
      <c r="J56" s="7"/>
    </row>
    <row r="57" spans="1:10" ht="56.25">
      <c r="A57" s="5" t="s">
        <v>2</v>
      </c>
      <c r="B57" s="39" t="s">
        <v>64</v>
      </c>
      <c r="C57" s="39" t="s">
        <v>65</v>
      </c>
      <c r="D57" s="40">
        <v>39630</v>
      </c>
      <c r="E57" s="40">
        <v>39965</v>
      </c>
      <c r="F57" s="40">
        <v>39995</v>
      </c>
      <c r="G57" s="41" t="s">
        <v>66</v>
      </c>
      <c r="H57" s="5" t="s">
        <v>67</v>
      </c>
      <c r="I57" s="5" t="s">
        <v>68</v>
      </c>
      <c r="J57" s="42"/>
    </row>
    <row r="58" spans="1:10" ht="37.5">
      <c r="A58" s="14" t="s">
        <v>69</v>
      </c>
      <c r="B58" s="15">
        <v>4368.96</v>
      </c>
      <c r="C58" s="15">
        <v>3168.31</v>
      </c>
      <c r="D58" s="15">
        <v>668.35</v>
      </c>
      <c r="E58" s="15">
        <v>419.3</v>
      </c>
      <c r="F58" s="15">
        <v>527.8</v>
      </c>
      <c r="G58" s="16">
        <f>IF(ISERROR(F58/E58-1),"н/д",F58/E58-1)</f>
        <v>0.25876460767946563</v>
      </c>
      <c r="H58" s="16">
        <f>IF(ISERROR(F58/D58-1),"н/д",F58/D58-1)</f>
        <v>-0.21029400763073247</v>
      </c>
      <c r="I58" s="16">
        <f>IF(ISERROR(C58/B58-1),"н/д",C58/B58-1)</f>
        <v>-0.2748136856368564</v>
      </c>
      <c r="J58" s="42"/>
    </row>
    <row r="59" spans="1:10" ht="37.5">
      <c r="A59" s="14" t="s">
        <v>70</v>
      </c>
      <c r="B59" s="15">
        <v>3037.85</v>
      </c>
      <c r="C59" s="15">
        <v>3921.91</v>
      </c>
      <c r="D59" s="15">
        <v>599.9</v>
      </c>
      <c r="E59" s="15">
        <v>560.2</v>
      </c>
      <c r="F59" s="15">
        <v>770.7</v>
      </c>
      <c r="G59" s="16">
        <f>IF(ISERROR(F59/E59-1),"н/д",F59/E59-1)</f>
        <v>0.3757586576222778</v>
      </c>
      <c r="H59" s="16">
        <f>IF(ISERROR(F59/D59-1),"н/д",F59/D59-1)</f>
        <v>0.2847141190198368</v>
      </c>
      <c r="I59" s="16">
        <f>IF(ISERROR(C59/B59-1),"н/д",C59/B59-1)</f>
        <v>0.29101502707506954</v>
      </c>
      <c r="J59" s="42"/>
    </row>
    <row r="60" spans="1:10" ht="18.75">
      <c r="A60" s="14" t="s">
        <v>71</v>
      </c>
      <c r="B60" s="15">
        <f>B58-B59</f>
        <v>1331.1100000000001</v>
      </c>
      <c r="C60" s="15">
        <f>C58-C59</f>
        <v>-753.5999999999999</v>
      </c>
      <c r="D60" s="15">
        <f>D58-D59</f>
        <v>68.45000000000005</v>
      </c>
      <c r="E60" s="15">
        <f>E58-E59</f>
        <v>-140.90000000000003</v>
      </c>
      <c r="F60" s="15">
        <f>F58-F59</f>
        <v>-242.9000000000001</v>
      </c>
      <c r="G60" s="16"/>
      <c r="H60" s="16"/>
      <c r="I60" s="16"/>
      <c r="J60" s="42"/>
    </row>
    <row r="61" spans="1:10" ht="18.75">
      <c r="A61" s="5" t="s">
        <v>2</v>
      </c>
      <c r="B61" s="43"/>
      <c r="C61" s="43"/>
      <c r="D61" s="43">
        <v>39569</v>
      </c>
      <c r="E61" s="43">
        <v>39904</v>
      </c>
      <c r="F61" s="43">
        <v>39934</v>
      </c>
      <c r="G61" s="41" t="s">
        <v>66</v>
      </c>
      <c r="H61" s="5" t="s">
        <v>67</v>
      </c>
      <c r="I61" s="44"/>
      <c r="J61" s="45"/>
    </row>
    <row r="62" spans="1:10" ht="18.75">
      <c r="A62" s="14" t="s">
        <v>72</v>
      </c>
      <c r="B62" s="26"/>
      <c r="C62" s="26"/>
      <c r="D62" s="38">
        <v>42.6</v>
      </c>
      <c r="E62" s="38">
        <v>21.3</v>
      </c>
      <c r="F62" s="38">
        <v>22.7</v>
      </c>
      <c r="G62" s="16">
        <f>IF(ISERROR(F62/E62-1),"н/д",F62/E62-1)</f>
        <v>0.06572769953051627</v>
      </c>
      <c r="H62" s="16">
        <f>IF(ISERROR(F62/D62-1),"н/д",F62/D62-1)</f>
        <v>-0.46713615023474186</v>
      </c>
      <c r="I62" s="44"/>
      <c r="J62" s="45"/>
    </row>
    <row r="63" spans="1:10" ht="18.75">
      <c r="A63" s="14" t="s">
        <v>73</v>
      </c>
      <c r="B63" s="26"/>
      <c r="C63" s="26"/>
      <c r="D63" s="38">
        <v>24.5</v>
      </c>
      <c r="E63" s="38">
        <v>14.6</v>
      </c>
      <c r="F63" s="38">
        <v>13.9</v>
      </c>
      <c r="G63" s="16">
        <f>IF(ISERROR(F63/E63-1),"н/д",F63/E63-1)</f>
        <v>-0.047945205479452024</v>
      </c>
      <c r="H63" s="16">
        <f>IF(ISERROR(F63/D63-1),"н/д",F63/D63-1)</f>
        <v>-0.43265306122448977</v>
      </c>
      <c r="I63" s="44"/>
      <c r="J63" s="45"/>
    </row>
    <row r="64" spans="1:10" ht="37.5">
      <c r="A64" s="14" t="s">
        <v>74</v>
      </c>
      <c r="B64" s="26"/>
      <c r="C64" s="26"/>
      <c r="D64" s="38">
        <f>D62-D63</f>
        <v>18.1</v>
      </c>
      <c r="E64" s="38">
        <f>E62-E63</f>
        <v>6.700000000000001</v>
      </c>
      <c r="F64" s="38">
        <f>F62-F63</f>
        <v>8.799999999999999</v>
      </c>
      <c r="G64" s="16">
        <f>IF(ISERROR(F64/E64-1),"н/д",F64/E64-1)</f>
        <v>0.3134328358208951</v>
      </c>
      <c r="H64" s="16">
        <f>IF(ISERROR(F64/D64-1),"н/д",F64/D64-1)</f>
        <v>-0.5138121546961327</v>
      </c>
      <c r="I64" s="32"/>
      <c r="J64" s="45"/>
    </row>
  </sheetData>
  <mergeCells count="9">
    <mergeCell ref="A56:F56"/>
    <mergeCell ref="A9:F9"/>
    <mergeCell ref="A17:F17"/>
    <mergeCell ref="A24:F24"/>
    <mergeCell ref="A35:F35"/>
    <mergeCell ref="A1:F1"/>
    <mergeCell ref="I1:J1"/>
    <mergeCell ref="A3:F3"/>
    <mergeCell ref="A5:F5"/>
  </mergeCells>
  <conditionalFormatting sqref="I64">
    <cfRule type="cellIs" priority="1" dxfId="0" operator="greaterThan" stopIfTrue="1">
      <formula>$I$4</formula>
    </cfRule>
    <cfRule type="cellIs" priority="2" dxfId="0" operator="lessThan" stopIfTrue="1">
      <formula>-$I$4</formula>
    </cfRule>
  </conditionalFormatting>
  <conditionalFormatting sqref="G47:G49 G52 G37">
    <cfRule type="cellIs" priority="3" dxfId="0" operator="greaterThan" stopIfTrue="1">
      <formula>3%</formula>
    </cfRule>
    <cfRule type="cellIs" priority="4" dxfId="0" operator="lessThan" stopIfTrue="1">
      <formula>-3%</formula>
    </cfRule>
    <cfRule type="cellIs" priority="5" dxfId="1" operator="equal" stopIfTrue="1">
      <formula>"н/д"</formula>
    </cfRule>
  </conditionalFormatting>
  <conditionalFormatting sqref="H49 H47 H45 H52 H35:H37">
    <cfRule type="cellIs" priority="6" dxfId="0" operator="greaterThan" stopIfTrue="1">
      <formula>15%</formula>
    </cfRule>
    <cfRule type="cellIs" priority="7" dxfId="0" operator="lessThan" stopIfTrue="1">
      <formula>-15%</formula>
    </cfRule>
    <cfRule type="cellIs" priority="8" dxfId="2" operator="equal" stopIfTrue="1">
      <formula>"""н/д"""</formula>
    </cfRule>
  </conditionalFormatting>
  <conditionalFormatting sqref="I49 I52 I45 I47 I35:I37">
    <cfRule type="cellIs" priority="9" dxfId="0" operator="greaterThan" stopIfTrue="1">
      <formula>30%</formula>
    </cfRule>
    <cfRule type="cellIs" priority="10" dxfId="0" operator="lessThan" stopIfTrue="1">
      <formula>-30%</formula>
    </cfRule>
    <cfRule type="cellIs" priority="11" dxfId="1" operator="equal" stopIfTrue="1">
      <formula>"""н/д"""</formula>
    </cfRule>
  </conditionalFormatting>
  <conditionalFormatting sqref="J49 J47 J45 J52 J56 J35 J37">
    <cfRule type="cellIs" priority="12" dxfId="0" operator="greaterThan" stopIfTrue="1">
      <formula>40%</formula>
    </cfRule>
    <cfRule type="cellIs" priority="13" dxfId="0" operator="lessThan" stopIfTrue="1">
      <formula>-40%</formula>
    </cfRule>
    <cfRule type="cellIs" priority="14" dxfId="2" operator="equal" stopIfTrue="1">
      <formula>"""н/д"""</formula>
    </cfRule>
  </conditionalFormatting>
  <conditionalFormatting sqref="G56 G45 G24 G35:G36 G3:G5">
    <cfRule type="cellIs" priority="15" dxfId="0" operator="greaterThan" stopIfTrue="1">
      <formula>$G$4</formula>
    </cfRule>
    <cfRule type="cellIs" priority="16" dxfId="0" operator="lessThan" stopIfTrue="1">
      <formula>-$G$4</formula>
    </cfRule>
    <cfRule type="cellIs" priority="17" dxfId="1" operator="equal" stopIfTrue="1">
      <formula>"н/д"</formula>
    </cfRule>
  </conditionalFormatting>
  <conditionalFormatting sqref="I60 G50:H50 G53:H55 G62:G64 G46:H46 G58:H60 H17:J17 G25:G34 G38:G44">
    <cfRule type="cellIs" priority="18" dxfId="3" operator="greaterThan" stopIfTrue="1">
      <formula>3%</formula>
    </cfRule>
    <cfRule type="cellIs" priority="19" dxfId="3" operator="lessThan" stopIfTrue="1">
      <formula>-3%</formula>
    </cfRule>
    <cfRule type="cellIs" priority="20" dxfId="2" operator="equal" stopIfTrue="1">
      <formula>"н/д"</formula>
    </cfRule>
  </conditionalFormatting>
  <conditionalFormatting sqref="I46 I50 I53:I55 I6:I8 I10:I16 I18:I23 I25:I34 I38:I44">
    <cfRule type="cellIs" priority="21" dxfId="3" operator="greaterThan" stopIfTrue="1">
      <formula>30%</formula>
    </cfRule>
    <cfRule type="cellIs" priority="22" dxfId="3" operator="lessThan" stopIfTrue="1">
      <formula>-30%</formula>
    </cfRule>
    <cfRule type="cellIs" priority="23" dxfId="2" operator="equal" stopIfTrue="1">
      <formula>"н/д"</formula>
    </cfRule>
  </conditionalFormatting>
  <conditionalFormatting sqref="H62:H64 I58:I59 H6:H8 H10:H16 H18:H23 H25:H34 H38:H44">
    <cfRule type="cellIs" priority="24" dxfId="3" operator="greaterThan" stopIfTrue="1">
      <formula>10%</formula>
    </cfRule>
    <cfRule type="cellIs" priority="25" dxfId="3" operator="lessThan" stopIfTrue="1">
      <formula>-10%</formula>
    </cfRule>
    <cfRule type="cellIs" priority="26" dxfId="2" operator="equal" stopIfTrue="1">
      <formula>"н/д"</formula>
    </cfRule>
  </conditionalFormatting>
  <conditionalFormatting sqref="J46 J50 J53:J55 J6:J8 J10:J16 J18:J23 J25:J34 J38:J44">
    <cfRule type="cellIs" priority="27" dxfId="3" operator="greaterThan" stopIfTrue="1">
      <formula>40%</formula>
    </cfRule>
    <cfRule type="cellIs" priority="28" dxfId="3" operator="lessThan" stopIfTrue="1">
      <formula>-40%</formula>
    </cfRule>
    <cfRule type="cellIs" priority="29" dxfId="2" operator="equal" stopIfTrue="1">
      <formula>"н/д"</formula>
    </cfRule>
  </conditionalFormatting>
  <conditionalFormatting sqref="H9 H24">
    <cfRule type="cellIs" priority="30" dxfId="3" operator="greaterThan" stopIfTrue="1">
      <formula>15%</formula>
    </cfRule>
    <cfRule type="cellIs" priority="31" dxfId="3" operator="lessThan" stopIfTrue="1">
      <formula>-15%</formula>
    </cfRule>
    <cfRule type="cellIs" priority="32" dxfId="2" operator="equal" stopIfTrue="1">
      <formula>"""н/д"""</formula>
    </cfRule>
  </conditionalFormatting>
  <conditionalFormatting sqref="I9 I24">
    <cfRule type="cellIs" priority="33" dxfId="3" operator="greaterThan" stopIfTrue="1">
      <formula>30%</formula>
    </cfRule>
    <cfRule type="cellIs" priority="34" dxfId="3" operator="lessThan" stopIfTrue="1">
      <formula>-30%</formula>
    </cfRule>
    <cfRule type="cellIs" priority="35" dxfId="2" operator="equal" stopIfTrue="1">
      <formula>"""н/д"""</formula>
    </cfRule>
  </conditionalFormatting>
  <conditionalFormatting sqref="J9 J24">
    <cfRule type="cellIs" priority="36" dxfId="3" operator="greaterThan" stopIfTrue="1">
      <formula>40%</formula>
    </cfRule>
    <cfRule type="cellIs" priority="37" dxfId="3" operator="lessThan" stopIfTrue="1">
      <formula>-40%</formula>
    </cfRule>
    <cfRule type="cellIs" priority="38" dxfId="2" operator="equal" stopIfTrue="1">
      <formula>"""н/д"""</formula>
    </cfRule>
  </conditionalFormatting>
  <conditionalFormatting sqref="G9 G17">
    <cfRule type="cellIs" priority="39" dxfId="2" operator="greaterThan" stopIfTrue="1">
      <formula>"3%"</formula>
    </cfRule>
    <cfRule type="cellIs" priority="40" dxfId="1" operator="lessThan" stopIfTrue="1">
      <formula>"3%"</formula>
    </cfRule>
  </conditionalFormatting>
  <conditionalFormatting sqref="J36">
    <cfRule type="cellIs" priority="41" dxfId="4" operator="greaterThan" stopIfTrue="1">
      <formula>40%</formula>
    </cfRule>
    <cfRule type="cellIs" priority="42" dxfId="4" operator="lessThan" stopIfTrue="1">
      <formula>-40%</formula>
    </cfRule>
    <cfRule type="cellIs" priority="43" dxfId="1" operator="equal" stopIfTrue="1">
      <formula>"""н/д"""</formula>
    </cfRule>
  </conditionalFormatting>
  <conditionalFormatting sqref="G6:G8 G10:G16 G18:G23">
    <cfRule type="cellIs" priority="44" dxfId="2" operator="greaterThan" stopIfTrue="1">
      <formula>3%</formula>
    </cfRule>
    <cfRule type="cellIs" priority="45" dxfId="2" operator="lessThan" stopIfTrue="1">
      <formula>-3%</formula>
    </cfRule>
  </conditionalFormatting>
  <printOptions horizontalCentered="1"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Инвестиционая Палата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k.anpilova</dc:creator>
  <cp:keywords/>
  <dc:description/>
  <cp:lastModifiedBy>k.anpilova</cp:lastModifiedBy>
  <dcterms:created xsi:type="dcterms:W3CDTF">2009-08-13T09:02:31Z</dcterms:created>
  <dcterms:modified xsi:type="dcterms:W3CDTF">2009-08-13T09:03:28Z</dcterms:modified>
  <cp:category/>
  <cp:version/>
  <cp:contentType/>
  <cp:contentStatus/>
</cp:coreProperties>
</file>