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40" windowHeight="685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<sst xmlns="http://schemas.openxmlformats.org/spreadsheetml/2006/main" count="80" uniqueCount="75">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</sst>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10352.47</v>
          </cell>
        </row>
        <row r="14">
          <cell r="J14">
            <v>10375</v>
          </cell>
        </row>
        <row r="49">
          <cell r="M49">
            <v>1140.53</v>
          </cell>
        </row>
        <row r="50">
          <cell r="J50">
            <v>1149</v>
          </cell>
        </row>
        <row r="60">
          <cell r="O60">
            <v>7056.71</v>
          </cell>
        </row>
        <row r="61">
          <cell r="J61">
            <v>6956</v>
          </cell>
        </row>
        <row r="103">
          <cell r="N103">
            <v>2338.79</v>
          </cell>
        </row>
        <row r="104">
          <cell r="J104">
            <v>2356</v>
          </cell>
        </row>
        <row r="122">
          <cell r="N122">
            <v>467.92999999999995</v>
          </cell>
        </row>
        <row r="123">
          <cell r="J123">
            <v>477</v>
          </cell>
        </row>
      </sheetData>
      <sheetData sheetId="1">
        <row r="33">
          <cell r="Q33">
            <v>4682.46</v>
          </cell>
          <cell r="S33">
            <v>4654</v>
          </cell>
        </row>
        <row r="44">
          <cell r="Q44">
            <v>5426.85</v>
          </cell>
          <cell r="S44">
            <v>5389</v>
          </cell>
        </row>
        <row r="57">
          <cell r="Q57">
            <v>3477.8</v>
          </cell>
          <cell r="S57">
            <v>3461</v>
          </cell>
        </row>
      </sheetData>
      <sheetData sheetId="2">
        <row r="4">
          <cell r="Q4">
            <v>9171.609999999999</v>
          </cell>
          <cell r="S4">
            <v>9287</v>
          </cell>
        </row>
        <row r="10">
          <cell r="Q10">
            <v>987.48</v>
          </cell>
          <cell r="S10">
            <v>1003</v>
          </cell>
        </row>
        <row r="20">
          <cell r="Q20">
            <v>1978.5</v>
          </cell>
          <cell r="S20">
            <v>2009</v>
          </cell>
        </row>
        <row r="79">
          <cell r="Q79">
            <v>54765.72</v>
          </cell>
          <cell r="S79">
            <v>55998</v>
          </cell>
        </row>
      </sheetData>
      <sheetData sheetId="3">
        <row r="16">
          <cell r="D16">
            <v>1930.5</v>
          </cell>
          <cell r="F16">
            <v>1970</v>
          </cell>
        </row>
        <row r="27">
          <cell r="B27">
            <v>15851.405</v>
          </cell>
          <cell r="I27">
            <v>15924.23</v>
          </cell>
        </row>
        <row r="28">
          <cell r="B28">
            <v>1066.94</v>
          </cell>
          <cell r="I28">
            <v>1067.98</v>
          </cell>
        </row>
        <row r="29">
          <cell r="B29">
            <v>1082.28</v>
          </cell>
          <cell r="I29">
            <v>1098.95</v>
          </cell>
        </row>
        <row r="30">
          <cell r="B30">
            <v>83.22</v>
          </cell>
          <cell r="I30">
            <v>82.78</v>
          </cell>
        </row>
        <row r="32">
          <cell r="B32">
            <v>72.74</v>
          </cell>
          <cell r="I32">
            <v>73.55</v>
          </cell>
        </row>
        <row r="33">
          <cell r="B33">
            <v>5961.29</v>
          </cell>
          <cell r="I33">
            <v>6037.35</v>
          </cell>
        </row>
        <row r="34">
          <cell r="B34">
            <v>18725</v>
          </cell>
          <cell r="I34">
            <v>18830</v>
          </cell>
        </row>
      </sheetData>
      <sheetData sheetId="4">
        <row r="18">
          <cell r="I18">
            <v>31.2424</v>
          </cell>
          <cell r="K18">
            <v>31.15330155754542</v>
          </cell>
        </row>
        <row r="19">
          <cell r="C19">
            <v>44.4642</v>
          </cell>
        </row>
        <row r="21">
          <cell r="C21">
            <v>43.9978</v>
          </cell>
        </row>
      </sheetData>
      <sheetData sheetId="5">
        <row r="2">
          <cell r="A2">
            <v>40018</v>
          </cell>
          <cell r="B2">
            <v>402.4</v>
          </cell>
        </row>
        <row r="3">
          <cell r="A3">
            <v>40011</v>
          </cell>
          <cell r="B3">
            <v>398.1</v>
          </cell>
        </row>
        <row r="4">
          <cell r="A4">
            <v>40004</v>
          </cell>
          <cell r="B4">
            <v>400.9</v>
          </cell>
        </row>
      </sheetData>
      <sheetData sheetId="7">
        <row r="8">
          <cell r="AA8">
            <v>12.62</v>
          </cell>
          <cell r="AB8">
            <v>13.42</v>
          </cell>
          <cell r="AE8">
            <v>9.46</v>
          </cell>
          <cell r="AF8">
            <v>10.02</v>
          </cell>
        </row>
      </sheetData>
      <sheetData sheetId="9">
        <row r="4">
          <cell r="F4">
            <v>425.9</v>
          </cell>
          <cell r="G4">
            <v>288.4</v>
          </cell>
        </row>
        <row r="5">
          <cell r="F5">
            <v>416.6</v>
          </cell>
          <cell r="G5">
            <v>277</v>
          </cell>
        </row>
      </sheetData>
      <sheetData sheetId="11">
        <row r="6">
          <cell r="G6" t="str">
            <v>365,000</v>
          </cell>
          <cell r="J6">
            <v>369</v>
          </cell>
        </row>
        <row r="7">
          <cell r="G7" t="str">
            <v>62,450</v>
          </cell>
          <cell r="J7">
            <v>62.59</v>
          </cell>
        </row>
        <row r="12">
          <cell r="L12">
            <v>6591.912082</v>
          </cell>
          <cell r="M12">
            <v>6672.829898</v>
          </cell>
        </row>
        <row r="15">
          <cell r="G15" t="str">
            <v>19,080</v>
          </cell>
          <cell r="J15">
            <v>19.139999999999997</v>
          </cell>
        </row>
        <row r="23">
          <cell r="G23" t="str">
            <v>70,970</v>
          </cell>
          <cell r="J23">
            <v>71.58</v>
          </cell>
        </row>
        <row r="31">
          <cell r="G31" t="str">
            <v>956,900</v>
          </cell>
          <cell r="J31">
            <v>958.8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I3" sqref="I3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40029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39448</v>
      </c>
      <c r="C4" s="9">
        <v>39814</v>
      </c>
      <c r="D4" s="9">
        <v>39995</v>
      </c>
      <c r="E4" s="9">
        <f>IF(J3=2,F4-3,F4-1)</f>
        <v>40028</v>
      </c>
      <c r="F4" s="9">
        <f ca="1">TODAY()</f>
        <v>40029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977</v>
      </c>
      <c r="E6" s="15">
        <f>'[1]инд-обновл'!I28</f>
        <v>1067.98</v>
      </c>
      <c r="F6" s="15">
        <f>'[1]инд-обновл'!B28</f>
        <v>1066.94</v>
      </c>
      <c r="G6" s="16">
        <f>IF(ISERROR(F6/E6-1),"н/д",F6/E6-1)</f>
        <v>-0.0009738010075094339</v>
      </c>
      <c r="H6" s="16">
        <f>IF(ISERROR(F6/D6-1),"н/д",F6/D6-1)</f>
        <v>0.09205731832139197</v>
      </c>
      <c r="I6" s="16">
        <f>IF(ISERROR(F6/C6-1),"н/д",F6/C6-1)</f>
        <v>0.6818360945159918</v>
      </c>
      <c r="J6" s="16">
        <f>IF(ISERROR(F6/B6-1),"н/д",F6/B6-1)</f>
        <v>-0.5371434025126673</v>
      </c>
    </row>
    <row r="7" spans="1:10" ht="18.75">
      <c r="A7" s="14" t="s">
        <v>16</v>
      </c>
      <c r="B7" s="15">
        <v>1914.76</v>
      </c>
      <c r="C7" s="15">
        <v>639.82</v>
      </c>
      <c r="D7" s="15">
        <v>999</v>
      </c>
      <c r="E7" s="15">
        <f>'[1]инд-обновл'!I29</f>
        <v>1098.95</v>
      </c>
      <c r="F7" s="15">
        <f>'[1]инд-обновл'!B29</f>
        <v>1082.28</v>
      </c>
      <c r="G7" s="16">
        <f>IF(ISERROR(F7/E7-1),"н/д",F7/E7-1)</f>
        <v>-0.015169024978388568</v>
      </c>
      <c r="H7" s="16">
        <f>IF(ISERROR(F7/D7-1),"н/д",F7/D7-1)</f>
        <v>0.08336336336336325</v>
      </c>
      <c r="I7" s="16">
        <f>IF(ISERROR(F7/C7-1),"н/д",F7/C7-1)</f>
        <v>0.6915382451314431</v>
      </c>
      <c r="J7" s="16">
        <f>IF(ISERROR(F7/B7-1),"н/д",F7/B7-1)</f>
        <v>-0.4347698928325221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'[1]инд-обновл'!I30</f>
        <v>82.78</v>
      </c>
      <c r="F8" s="15">
        <f>'[1]инд-обновл'!B30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8504.06</v>
      </c>
      <c r="E10" s="19">
        <f>'[1]СевАм-индексы'!Q4</f>
        <v>9171.609999999999</v>
      </c>
      <c r="F10" s="15">
        <f>'[1]СевАм-индексы'!S4</f>
        <v>9287</v>
      </c>
      <c r="G10" s="16">
        <f aca="true" t="shared" si="0" ref="G10:G16">IF(ISERROR(F10/E10-1),"н/д",F10/E10-1)</f>
        <v>0.012581215293716363</v>
      </c>
      <c r="H10" s="16">
        <f aca="true" t="shared" si="1" ref="H10:H16">IF(ISERROR(F10/D10-1),"н/д",F10/D10-1)</f>
        <v>0.09206661288843221</v>
      </c>
      <c r="I10" s="16">
        <f aca="true" t="shared" si="2" ref="I10:I16">IF(ISERROR(F10/C10-1),"н/д",F10/C10-1)</f>
        <v>0.027926802137095974</v>
      </c>
      <c r="J10" s="16">
        <f aca="true" t="shared" si="3" ref="J10:J16">IF(ISERROR(F10/B10-1),"н/д",F10/B10-1)</f>
        <v>-0.2880229623519237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1845.72</v>
      </c>
      <c r="E11" s="15">
        <f>'[1]СевАм-индексы'!Q20</f>
        <v>1978.5</v>
      </c>
      <c r="F11" s="15">
        <f>'[1]СевАм-индексы'!S20</f>
        <v>2009</v>
      </c>
      <c r="G11" s="16">
        <f t="shared" si="0"/>
        <v>0.015415718979024495</v>
      </c>
      <c r="H11" s="16">
        <f t="shared" si="1"/>
        <v>0.08846412240209789</v>
      </c>
      <c r="I11" s="16">
        <f t="shared" si="2"/>
        <v>0.23084652097462954</v>
      </c>
      <c r="J11" s="16">
        <f t="shared" si="3"/>
        <v>-0.2301502145922747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923.33</v>
      </c>
      <c r="E12" s="15">
        <f>'[1]СевАм-индексы'!Q10</f>
        <v>987.48</v>
      </c>
      <c r="F12" s="15">
        <f>'[1]СевАм-индексы'!S10</f>
        <v>1003</v>
      </c>
      <c r="G12" s="16">
        <f t="shared" si="0"/>
        <v>0.015716774010612777</v>
      </c>
      <c r="H12" s="16">
        <f t="shared" si="1"/>
        <v>0.08628551005599294</v>
      </c>
      <c r="I12" s="16">
        <f t="shared" si="2"/>
        <v>0.07641124704872304</v>
      </c>
      <c r="J12" s="16">
        <f t="shared" si="3"/>
        <v>-0.3069183780646232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3217</v>
      </c>
      <c r="E13" s="15">
        <f>'[1]евр-индексы'!Q57</f>
        <v>3477.8</v>
      </c>
      <c r="F13" s="15">
        <f>'[1]евр-индексы'!S57</f>
        <v>3461</v>
      </c>
      <c r="G13" s="16">
        <f t="shared" si="0"/>
        <v>-0.0048306400598079335</v>
      </c>
      <c r="H13" s="16">
        <f t="shared" si="1"/>
        <v>0.07584706248057205</v>
      </c>
      <c r="I13" s="16">
        <f t="shared" si="2"/>
        <v>0.033229940681077874</v>
      </c>
      <c r="J13" s="16">
        <f t="shared" si="3"/>
        <v>-0.3764076322949137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4905.44</v>
      </c>
      <c r="E14" s="15">
        <f>'[1]евр-индексы'!Q44</f>
        <v>5426.85</v>
      </c>
      <c r="F14" s="15">
        <f>'[1]евр-индексы'!S44</f>
        <v>5389</v>
      </c>
      <c r="G14" s="16">
        <f t="shared" si="0"/>
        <v>-0.006974580097109828</v>
      </c>
      <c r="H14" s="16">
        <f t="shared" si="1"/>
        <v>0.09857627450340845</v>
      </c>
      <c r="I14" s="16">
        <f t="shared" si="2"/>
        <v>0.0836364660059079</v>
      </c>
      <c r="J14" s="16">
        <f t="shared" si="3"/>
        <v>-0.32206161703840686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4340.71</v>
      </c>
      <c r="E15" s="15">
        <f>'[1]евр-индексы'!Q33</f>
        <v>4682.46</v>
      </c>
      <c r="F15" s="15">
        <f>'[1]евр-индексы'!S33</f>
        <v>4654</v>
      </c>
      <c r="G15" s="16">
        <f t="shared" si="0"/>
        <v>-0.0060780017341312</v>
      </c>
      <c r="H15" s="16">
        <f t="shared" si="1"/>
        <v>0.0721748285418744</v>
      </c>
      <c r="I15" s="16">
        <f t="shared" si="2"/>
        <v>0.020213556520576326</v>
      </c>
      <c r="J15" s="16">
        <f t="shared" si="3"/>
        <v>-0.2747050664671872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9940</v>
      </c>
      <c r="E16" s="15">
        <f>'[1]азия-индексы'!P13</f>
        <v>10352.47</v>
      </c>
      <c r="F16" s="15">
        <f>'[1]азия-индексы'!J14</f>
        <v>10375</v>
      </c>
      <c r="G16" s="16">
        <f t="shared" si="0"/>
        <v>0.0021762922278452113</v>
      </c>
      <c r="H16" s="16">
        <f t="shared" si="1"/>
        <v>0.043762575452716224</v>
      </c>
      <c r="I16" s="16">
        <f t="shared" si="2"/>
        <v>0.14728102690221956</v>
      </c>
      <c r="J16" s="16">
        <f t="shared" si="3"/>
        <v>-0.29380453870972134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6579</v>
      </c>
      <c r="E18" s="15">
        <f>'[1]азия-индексы'!O60</f>
        <v>7056.71</v>
      </c>
      <c r="F18" s="15">
        <f>'[1]азия-индексы'!J61</f>
        <v>6956</v>
      </c>
      <c r="G18" s="16">
        <f aca="true" t="shared" si="4" ref="G18:G23">IF(ISERROR(F18/E18-1),"н/д",F18/E18-1)</f>
        <v>-0.0142715231318844</v>
      </c>
      <c r="H18" s="16">
        <f aca="true" t="shared" si="5" ref="H18:H23">IF(ISERROR(F18/D18-1),"н/д",F18/D18-1)</f>
        <v>0.057303541571667393</v>
      </c>
      <c r="I18" s="16">
        <f aca="true" t="shared" si="6" ref="I18:I23">IF(ISERROR(F18/C18-1),"н/д",F18/C18-1)</f>
        <v>0.4805323616364181</v>
      </c>
      <c r="J18" s="16">
        <f aca="true" t="shared" si="7" ref="J18:J23">IF(ISERROR(F18/B18-1),"н/д",F18/B18-1)</f>
        <v>-0.16425370354795688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430</v>
      </c>
      <c r="E19" s="15">
        <f>'[1]азия-индексы'!N122</f>
        <v>467.92999999999995</v>
      </c>
      <c r="F19" s="15">
        <f>'[1]азия-индексы'!J123</f>
        <v>477</v>
      </c>
      <c r="G19" s="16">
        <f t="shared" si="4"/>
        <v>0.019383241083068103</v>
      </c>
      <c r="H19" s="16">
        <f t="shared" si="5"/>
        <v>0.10930232558139541</v>
      </c>
      <c r="I19" s="16">
        <f t="shared" si="6"/>
        <v>0.5223080359992343</v>
      </c>
      <c r="J19" s="16">
        <f t="shared" si="7"/>
        <v>-0.4821409184670503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14645</v>
      </c>
      <c r="E20" s="15">
        <f>'[1]инд-обновл'!I27</f>
        <v>15924.23</v>
      </c>
      <c r="F20" s="15">
        <f>'[1]инд-обновл'!B27</f>
        <v>15851.405</v>
      </c>
      <c r="G20" s="16">
        <f t="shared" si="4"/>
        <v>-0.004573219552844843</v>
      </c>
      <c r="H20" s="16">
        <f t="shared" si="5"/>
        <v>0.08237657903721418</v>
      </c>
      <c r="I20" s="16">
        <f t="shared" si="6"/>
        <v>0.6005926211647246</v>
      </c>
      <c r="J20" s="16">
        <f t="shared" si="7"/>
        <v>-0.21916953602585132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2060</v>
      </c>
      <c r="E21" s="15">
        <f>'[1]азия-индексы'!N103</f>
        <v>2338.79</v>
      </c>
      <c r="F21" s="15">
        <f>'[1]азия-индексы'!J104</f>
        <v>2356</v>
      </c>
      <c r="G21" s="16">
        <f t="shared" si="4"/>
        <v>0.007358505894073497</v>
      </c>
      <c r="H21" s="16">
        <f t="shared" si="5"/>
        <v>0.14368932038834958</v>
      </c>
      <c r="I21" s="16">
        <f t="shared" si="6"/>
        <v>0.6391412458308345</v>
      </c>
      <c r="J21" s="16">
        <f t="shared" si="7"/>
        <v>-0.137470254438953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977</v>
      </c>
      <c r="E22" s="15">
        <f>'[1]азия-индексы'!M49</f>
        <v>1140.53</v>
      </c>
      <c r="F22" s="15">
        <f>'[1]азия-индексы'!J50</f>
        <v>1149</v>
      </c>
      <c r="G22" s="16">
        <f t="shared" si="4"/>
        <v>0.007426371949883048</v>
      </c>
      <c r="H22" s="16">
        <f t="shared" si="5"/>
        <v>0.17604912998976463</v>
      </c>
      <c r="I22" s="16">
        <f t="shared" si="6"/>
        <v>1.0117835538007651</v>
      </c>
      <c r="J22" s="16">
        <f t="shared" si="7"/>
        <v>-0.21964140179299108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51543.78</v>
      </c>
      <c r="E23" s="15">
        <f>'[1]СевАм-индексы'!Q79</f>
        <v>54765.72</v>
      </c>
      <c r="F23" s="15">
        <f>'[1]СевАм-индексы'!S79</f>
        <v>55998</v>
      </c>
      <c r="G23" s="16">
        <f t="shared" si="4"/>
        <v>0.022500936717347875</v>
      </c>
      <c r="H23" s="16">
        <f t="shared" si="5"/>
        <v>0.08641624653837954</v>
      </c>
      <c r="I23" s="16">
        <f t="shared" si="6"/>
        <v>0.39146208130404525</v>
      </c>
      <c r="J23" s="16">
        <f t="shared" si="7"/>
        <v>-0.10173733412426045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71.2</v>
      </c>
      <c r="E25" s="21">
        <f>'[1]инд-обновл'!I32</f>
        <v>73.55</v>
      </c>
      <c r="F25" s="21">
        <f>'[1]инд-обновл'!B32</f>
        <v>72.74</v>
      </c>
      <c r="G25" s="16">
        <f aca="true" t="shared" si="8" ref="G25:G34">IF(ISERROR(F25/E25-1),"н/д",F25/E25-1)</f>
        <v>-0.01101291638341273</v>
      </c>
      <c r="H25" s="16">
        <f aca="true" t="shared" si="9" ref="H25:H34">IF(ISERROR(F25/D25-1),"н/д",F25/D25-1)</f>
        <v>0.021629213483145948</v>
      </c>
      <c r="I25" s="16">
        <f aca="true" t="shared" si="10" ref="I25:I34">IF(ISERROR(F25/C25-1),"н/д",F25/C25-1)</f>
        <v>0.5479889338157053</v>
      </c>
      <c r="J25" s="16">
        <f aca="true" t="shared" si="11" ref="J25:J34">IF(ISERROR(F25/B25-1),"н/д",F25/B25-1)</f>
        <v>-0.2554759467758445</v>
      </c>
    </row>
    <row r="26" spans="1:10" ht="18.75">
      <c r="A26" s="14" t="s">
        <v>35</v>
      </c>
      <c r="B26" s="21">
        <v>99.63</v>
      </c>
      <c r="C26" s="22">
        <v>46.34</v>
      </c>
      <c r="D26" s="21">
        <v>71.33</v>
      </c>
      <c r="E26" s="21">
        <f>'[1]сырье'!J23</f>
        <v>71.58</v>
      </c>
      <c r="F26" s="21" t="str">
        <f>'[1]сырье'!G23</f>
        <v>70,970</v>
      </c>
      <c r="G26" s="16">
        <f t="shared" si="8"/>
        <v>-0.008521933500977963</v>
      </c>
      <c r="H26" s="16">
        <f t="shared" si="9"/>
        <v>-0.005046964811439736</v>
      </c>
      <c r="I26" s="16">
        <f t="shared" si="10"/>
        <v>0.5315062580923606</v>
      </c>
      <c r="J26" s="16">
        <f t="shared" si="11"/>
        <v>-0.28766435812506275</v>
      </c>
    </row>
    <row r="27" spans="1:10" ht="18.75">
      <c r="A27" s="14" t="s">
        <v>36</v>
      </c>
      <c r="B27" s="21">
        <v>837.3</v>
      </c>
      <c r="C27" s="21">
        <v>877</v>
      </c>
      <c r="D27" s="21">
        <v>938.7</v>
      </c>
      <c r="E27" s="21">
        <f>'[1]сырье'!J31</f>
        <v>958.8</v>
      </c>
      <c r="F27" s="21" t="str">
        <f>'[1]сырье'!G31</f>
        <v>956,900</v>
      </c>
      <c r="G27" s="16">
        <f t="shared" si="8"/>
        <v>-0.0019816437213182603</v>
      </c>
      <c r="H27" s="16">
        <f t="shared" si="9"/>
        <v>0.01938851603281133</v>
      </c>
      <c r="I27" s="16">
        <f t="shared" si="10"/>
        <v>0.09110604332953254</v>
      </c>
      <c r="J27" s="16">
        <f t="shared" si="11"/>
        <v>0.14284008121342406</v>
      </c>
    </row>
    <row r="28" spans="1:10" ht="18.75">
      <c r="A28" s="14" t="s">
        <v>37</v>
      </c>
      <c r="B28" s="21">
        <v>6665.6</v>
      </c>
      <c r="C28" s="22">
        <v>3070</v>
      </c>
      <c r="D28" s="21">
        <v>5174.9</v>
      </c>
      <c r="E28" s="21">
        <f>'[1]инд-обновл'!I33</f>
        <v>6037.35</v>
      </c>
      <c r="F28" s="21">
        <f>'[1]инд-обновл'!B33</f>
        <v>5961.29</v>
      </c>
      <c r="G28" s="16">
        <f t="shared" si="8"/>
        <v>-0.012598242606441601</v>
      </c>
      <c r="H28" s="16">
        <f t="shared" si="9"/>
        <v>0.15196235676051728</v>
      </c>
      <c r="I28" s="16">
        <f t="shared" si="10"/>
        <v>0.9417882736156351</v>
      </c>
      <c r="J28" s="16">
        <f t="shared" si="11"/>
        <v>-0.10566340614498326</v>
      </c>
    </row>
    <row r="29" spans="1:10" ht="18.75">
      <c r="A29" s="14" t="s">
        <v>38</v>
      </c>
      <c r="B29" s="21">
        <v>26500</v>
      </c>
      <c r="C29" s="22">
        <v>12710</v>
      </c>
      <c r="D29" s="21">
        <v>16110</v>
      </c>
      <c r="E29" s="21">
        <f>'[1]инд-обновл'!I34</f>
        <v>18830</v>
      </c>
      <c r="F29" s="21">
        <f>'[1]инд-обновл'!B34</f>
        <v>18725</v>
      </c>
      <c r="G29" s="16">
        <f t="shared" si="8"/>
        <v>-0.005576208178438624</v>
      </c>
      <c r="H29" s="16">
        <f t="shared" si="9"/>
        <v>0.1623215394165114</v>
      </c>
      <c r="I29" s="16">
        <f t="shared" si="10"/>
        <v>0.4732494099134539</v>
      </c>
      <c r="J29" s="16">
        <f t="shared" si="11"/>
        <v>-0.29339622641509433</v>
      </c>
    </row>
    <row r="30" spans="1:10" ht="18.75">
      <c r="A30" s="14" t="s">
        <v>39</v>
      </c>
      <c r="B30" s="21">
        <v>2365.5</v>
      </c>
      <c r="C30" s="22">
        <v>1495</v>
      </c>
      <c r="D30" s="21">
        <v>1671</v>
      </c>
      <c r="E30" s="21">
        <f>'[1]инд-обновл'!F16</f>
        <v>1970</v>
      </c>
      <c r="F30" s="21">
        <f>'[1]инд-обновл'!D16</f>
        <v>1930.5</v>
      </c>
      <c r="G30" s="16">
        <f t="shared" si="8"/>
        <v>-0.020050761421319785</v>
      </c>
      <c r="H30" s="16">
        <f t="shared" si="9"/>
        <v>0.15529622980251356</v>
      </c>
      <c r="I30" s="16">
        <f t="shared" si="10"/>
        <v>0.29130434782608705</v>
      </c>
      <c r="J30" s="16">
        <f t="shared" si="11"/>
        <v>-0.1838934686112873</v>
      </c>
    </row>
    <row r="31" spans="1:10" ht="18.75">
      <c r="A31" s="14" t="s">
        <v>40</v>
      </c>
      <c r="B31" s="21">
        <v>67</v>
      </c>
      <c r="C31" s="22">
        <v>47.81</v>
      </c>
      <c r="D31" s="21">
        <v>58.17</v>
      </c>
      <c r="E31" s="21">
        <f>'[1]сырье'!J7</f>
        <v>62.59</v>
      </c>
      <c r="F31" s="21" t="str">
        <f>'[1]сырье'!G7</f>
        <v>62,450</v>
      </c>
      <c r="G31" s="16">
        <f t="shared" si="8"/>
        <v>-0.0022367790381849773</v>
      </c>
      <c r="H31" s="16">
        <f t="shared" si="9"/>
        <v>0.07357744541860067</v>
      </c>
      <c r="I31" s="16">
        <f t="shared" si="10"/>
        <v>0.30621208952102075</v>
      </c>
      <c r="J31" s="16">
        <f t="shared" si="11"/>
        <v>-0.06791044776119404</v>
      </c>
    </row>
    <row r="32" spans="1:10" ht="18.75">
      <c r="A32" s="14" t="s">
        <v>41</v>
      </c>
      <c r="B32" s="21">
        <v>11.4</v>
      </c>
      <c r="C32" s="22">
        <v>11.3</v>
      </c>
      <c r="D32" s="21">
        <v>17.75</v>
      </c>
      <c r="E32" s="21">
        <f>'[1]сырье'!J15</f>
        <v>19.139999999999997</v>
      </c>
      <c r="F32" s="21" t="str">
        <f>'[1]сырье'!G15</f>
        <v>19,080</v>
      </c>
      <c r="G32" s="16">
        <f t="shared" si="8"/>
        <v>-0.0031347962382444194</v>
      </c>
      <c r="H32" s="16">
        <f t="shared" si="9"/>
        <v>0.07492957746478868</v>
      </c>
      <c r="I32" s="16">
        <f t="shared" si="10"/>
        <v>0.6884955752212387</v>
      </c>
      <c r="J32" s="16">
        <f t="shared" si="11"/>
        <v>0.6736842105263157</v>
      </c>
    </row>
    <row r="33" spans="1:10" ht="18.75">
      <c r="A33" s="14" t="s">
        <v>42</v>
      </c>
      <c r="B33" s="21">
        <v>503.3</v>
      </c>
      <c r="C33" s="22">
        <v>392.5</v>
      </c>
      <c r="D33" s="21">
        <v>371</v>
      </c>
      <c r="E33" s="21">
        <f>'[1]сырье'!J6</f>
        <v>369</v>
      </c>
      <c r="F33" s="21" t="str">
        <f>'[1]сырье'!G6</f>
        <v>365,000</v>
      </c>
      <c r="G33" s="16">
        <f t="shared" si="8"/>
        <v>-0.010840108401083959</v>
      </c>
      <c r="H33" s="16">
        <f t="shared" si="9"/>
        <v>-0.016172506738544423</v>
      </c>
      <c r="I33" s="16">
        <f t="shared" si="10"/>
        <v>-0.07006369426751591</v>
      </c>
      <c r="J33" s="16">
        <f t="shared" si="11"/>
        <v>-0.27478640969600643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5954.9</v>
      </c>
      <c r="E34" s="21">
        <f>'[1]сырье'!M12</f>
        <v>6672.829898</v>
      </c>
      <c r="F34" s="21">
        <f>'[1]сырье'!L12</f>
        <v>6591.912082</v>
      </c>
      <c r="G34" s="16">
        <f t="shared" si="8"/>
        <v>-0.01212646167171938</v>
      </c>
      <c r="H34" s="16">
        <f t="shared" si="9"/>
        <v>0.10697275890443159</v>
      </c>
      <c r="I34" s="16">
        <f t="shared" si="10"/>
        <v>0.016157001125310044</v>
      </c>
      <c r="J34" s="16">
        <f t="shared" si="11"/>
        <v>-0.26659560062749643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39995</v>
      </c>
      <c r="E36" s="24">
        <f>IF(J36=2,F36-3,F36-1)</f>
        <v>40028</v>
      </c>
      <c r="F36" s="24">
        <f ca="1">TODAY()</f>
        <v>40029</v>
      </c>
      <c r="G36" s="25"/>
      <c r="H36" s="25"/>
      <c r="I36" s="25"/>
      <c r="J36" s="11">
        <f>WEEKDAY(F36)</f>
        <v>3</v>
      </c>
    </row>
    <row r="37" spans="1:10" ht="18.75">
      <c r="A37" s="14" t="s">
        <v>45</v>
      </c>
      <c r="B37" s="26">
        <v>10</v>
      </c>
      <c r="C37" s="26">
        <v>13</v>
      </c>
      <c r="D37" s="26">
        <v>11.5</v>
      </c>
      <c r="E37" s="26">
        <v>11.5</v>
      </c>
      <c r="F37" s="26">
        <v>11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471.4</v>
      </c>
      <c r="E38" s="26">
        <f>'[1]остатки средств на кс'!F5</f>
        <v>416.6</v>
      </c>
      <c r="F38" s="26">
        <f>'[1]остатки средств на кс'!F4</f>
        <v>425.9</v>
      </c>
      <c r="G38" s="16">
        <f aca="true" t="shared" si="12" ref="G38:G44">IF(ISERROR(F38/E38-1),"н/д",F38/E38-1)</f>
        <v>0.022323571771483364</v>
      </c>
      <c r="H38" s="16">
        <f aca="true" t="shared" si="13" ref="H38:H44">IF(ISERROR(F38/D38-1),"н/д",F38/D38-1)</f>
        <v>-0.09652100127280439</v>
      </c>
      <c r="I38" s="16">
        <f aca="true" t="shared" si="14" ref="I38:I44">IF(ISERROR(F38/C38-1),"н/д",F38/C38-1)</f>
        <v>-0.5855391202802647</v>
      </c>
      <c r="J38" s="16">
        <f aca="true" t="shared" si="15" ref="J38:J44">IF(ISERROR(F38/B38-1),"н/д",F38/B38-1)</f>
        <v>-0.4690850162054351</v>
      </c>
    </row>
    <row r="39" spans="1:10" ht="37.5">
      <c r="A39" s="14" t="s">
        <v>47</v>
      </c>
      <c r="B39" s="26">
        <v>576.5</v>
      </c>
      <c r="C39" s="26">
        <v>802.7</v>
      </c>
      <c r="D39" s="26">
        <v>302.4</v>
      </c>
      <c r="E39" s="26">
        <f>'[1]остатки средств на кс'!G5</f>
        <v>277</v>
      </c>
      <c r="F39" s="26">
        <f>'[1]остатки средств на кс'!G4</f>
        <v>288.4</v>
      </c>
      <c r="G39" s="16">
        <f t="shared" si="12"/>
        <v>0.04115523465703963</v>
      </c>
      <c r="H39" s="16">
        <f t="shared" si="13"/>
        <v>-0.04629629629629628</v>
      </c>
      <c r="I39" s="16">
        <f t="shared" si="14"/>
        <v>-0.6407125949919024</v>
      </c>
      <c r="J39" s="16">
        <f t="shared" si="15"/>
        <v>-0.49973980919340855</v>
      </c>
    </row>
    <row r="40" spans="1:10" ht="18.75">
      <c r="A40" s="14" t="s">
        <v>48</v>
      </c>
      <c r="B40" s="26">
        <v>5.5</v>
      </c>
      <c r="C40" s="26">
        <v>15.7</v>
      </c>
      <c r="D40" s="26">
        <v>9.93</v>
      </c>
      <c r="E40" s="26">
        <f>'[1]rates-cbr'!AE8</f>
        <v>9.46</v>
      </c>
      <c r="F40" s="26">
        <f>'[1]rates-cbr'!AF8</f>
        <v>10.02</v>
      </c>
      <c r="G40" s="16">
        <f t="shared" si="12"/>
        <v>0.059196617336152</v>
      </c>
      <c r="H40" s="16">
        <f t="shared" si="13"/>
        <v>0.009063444108761365</v>
      </c>
      <c r="I40" s="16">
        <f t="shared" si="14"/>
        <v>-0.3617834394904459</v>
      </c>
      <c r="J40" s="16">
        <f t="shared" si="15"/>
        <v>0.8218181818181818</v>
      </c>
    </row>
    <row r="41" spans="1:10" ht="18.75">
      <c r="A41" s="14" t="s">
        <v>49</v>
      </c>
      <c r="B41" s="26">
        <v>6.78</v>
      </c>
      <c r="C41" s="26">
        <v>21.61</v>
      </c>
      <c r="D41" s="26">
        <v>13.9</v>
      </c>
      <c r="E41" s="26">
        <f>'[1]rates-cbr'!AA8</f>
        <v>12.62</v>
      </c>
      <c r="F41" s="26">
        <f>'[1]rates-cbr'!AB8</f>
        <v>13.42</v>
      </c>
      <c r="G41" s="16">
        <f t="shared" si="12"/>
        <v>0.06339144215530901</v>
      </c>
      <c r="H41" s="16">
        <f t="shared" si="13"/>
        <v>-0.03453237410071941</v>
      </c>
      <c r="I41" s="16">
        <f t="shared" si="14"/>
        <v>-0.3789912077741786</v>
      </c>
      <c r="J41" s="16">
        <f t="shared" si="15"/>
        <v>0.9793510324483774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0.588</v>
      </c>
      <c r="E42" s="26">
        <v>0.483</v>
      </c>
      <c r="F42" s="26">
        <v>0.479</v>
      </c>
      <c r="G42" s="16">
        <f t="shared" si="12"/>
        <v>-0.008281573498964856</v>
      </c>
      <c r="H42" s="16">
        <f t="shared" si="13"/>
        <v>-0.18537414965986398</v>
      </c>
      <c r="I42" s="16">
        <f t="shared" si="14"/>
        <v>-0.663859649122807</v>
      </c>
      <c r="J42" s="16">
        <f t="shared" si="15"/>
        <v>-0.8981501169466298</v>
      </c>
    </row>
    <row r="43" spans="1:10" ht="18.75">
      <c r="A43" s="14" t="s">
        <v>51</v>
      </c>
      <c r="B43" s="26">
        <v>24.5</v>
      </c>
      <c r="C43" s="26">
        <v>29.39</v>
      </c>
      <c r="D43" s="26">
        <v>31.1</v>
      </c>
      <c r="E43" s="26">
        <f>'[1]курсы валют'!K18</f>
        <v>31.15330155754542</v>
      </c>
      <c r="F43" s="26">
        <f>'[1]курсы валют'!I18</f>
        <v>31.2424</v>
      </c>
      <c r="G43" s="16">
        <f t="shared" si="12"/>
        <v>0.0028600000000000847</v>
      </c>
      <c r="H43" s="16">
        <f t="shared" si="13"/>
        <v>0.004578778135048145</v>
      </c>
      <c r="I43" s="16">
        <f t="shared" si="14"/>
        <v>0.06302824089826475</v>
      </c>
      <c r="J43" s="16">
        <f t="shared" si="15"/>
        <v>0.2751999999999999</v>
      </c>
    </row>
    <row r="44" spans="1:10" ht="18.75">
      <c r="A44" s="14" t="s">
        <v>52</v>
      </c>
      <c r="B44" s="26">
        <v>36</v>
      </c>
      <c r="C44" s="26">
        <v>41.4275</v>
      </c>
      <c r="D44" s="26">
        <v>43.81</v>
      </c>
      <c r="E44" s="26">
        <f>'[1]курсы валют'!C21</f>
        <v>43.9978</v>
      </c>
      <c r="F44" s="26">
        <f>'[1]курсы валют'!C19</f>
        <v>44.4642</v>
      </c>
      <c r="G44" s="16">
        <f t="shared" si="12"/>
        <v>0.010600530026501298</v>
      </c>
      <c r="H44" s="16">
        <f t="shared" si="13"/>
        <v>0.014932663775393706</v>
      </c>
      <c r="I44" s="16">
        <f t="shared" si="14"/>
        <v>0.07330155090217838</v>
      </c>
      <c r="J44" s="16">
        <f t="shared" si="15"/>
        <v>0.23511666666666664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40004</v>
      </c>
      <c r="E45" s="31">
        <f>'[1]ЗВР-cbr'!A3</f>
        <v>40011</v>
      </c>
      <c r="F45" s="31">
        <f>'[1]ЗВР-cbr'!A2</f>
        <v>40018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400.9</v>
      </c>
      <c r="E46" s="26">
        <f>'[1]ЗВР-cbr'!B3</f>
        <v>398.1</v>
      </c>
      <c r="F46" s="26">
        <f>'[1]ЗВР-cbr'!B2</f>
        <v>402.4</v>
      </c>
      <c r="G46" s="16">
        <f>IF(ISERROR(F46/E46-1),"н/д",F46/E46-1)</f>
        <v>0.010801306204471173</v>
      </c>
      <c r="H46" s="16">
        <f>IF(ISERROR(F46/D46-1),"н/д",F46/D46-1)</f>
        <v>0.00374158144175607</v>
      </c>
      <c r="I46" s="16">
        <f>IF(ISERROR(F46/C46-1),"н/д",F46/C46-1)</f>
        <v>-0.05539906103286385</v>
      </c>
      <c r="J46" s="16">
        <f>IF(ISERROR(F46/B46-1),"н/д",F46/B46-1)</f>
        <v>-0.16201582673885884</v>
      </c>
    </row>
    <row r="47" spans="1:10" ht="18.75">
      <c r="A47" s="33"/>
      <c r="B47" s="31">
        <v>39448</v>
      </c>
      <c r="C47" s="31">
        <v>39814</v>
      </c>
      <c r="D47" s="31">
        <v>40000</v>
      </c>
      <c r="E47" s="31">
        <v>40014</v>
      </c>
      <c r="F47" s="31">
        <v>40021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7.6</v>
      </c>
      <c r="E48" s="34">
        <v>7.9</v>
      </c>
      <c r="F48" s="34">
        <v>7.9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39934</v>
      </c>
      <c r="E49" s="31">
        <v>39965</v>
      </c>
      <c r="F49" s="31">
        <v>39995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12339.1</v>
      </c>
      <c r="E50" s="26">
        <v>12861.1</v>
      </c>
      <c r="F50" s="26">
        <v>13161</v>
      </c>
      <c r="G50" s="16">
        <f>IF(ISERROR(F50/E50-1),"н/д",F50/E50-1)</f>
        <v>0.02331837867678499</v>
      </c>
      <c r="H50" s="16"/>
      <c r="I50" s="16">
        <f>IF(ISERROR(E50/C50-1),"н/д",E50/C50-1)</f>
        <v>-0.04684581863457149</v>
      </c>
      <c r="J50" s="16">
        <f>IF(ISERROR(E50/B50-1),"н/д",E50/B50-1)</f>
        <v>-0.030967216943814435</v>
      </c>
    </row>
    <row r="51" spans="1:10" ht="75">
      <c r="A51" s="14" t="s">
        <v>58</v>
      </c>
      <c r="B51" s="26">
        <v>106.3</v>
      </c>
      <c r="C51" s="26">
        <v>102.1</v>
      </c>
      <c r="D51" s="26">
        <v>83.1</v>
      </c>
      <c r="E51" s="26">
        <v>82.9</v>
      </c>
      <c r="F51" s="26">
        <v>87.9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39630</v>
      </c>
      <c r="E57" s="40">
        <v>39965</v>
      </c>
      <c r="F57" s="40">
        <v>39995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4368.96</v>
      </c>
      <c r="C58" s="15">
        <v>3168.31</v>
      </c>
      <c r="D58" s="15">
        <v>668.35</v>
      </c>
      <c r="E58" s="15">
        <v>419.3</v>
      </c>
      <c r="F58" s="15">
        <v>527.8</v>
      </c>
      <c r="G58" s="16">
        <f>IF(ISERROR(F58/E58-1),"н/д",F58/E58-1)</f>
        <v>0.25876460767946563</v>
      </c>
      <c r="H58" s="16">
        <f>IF(ISERROR(F58/D58-1),"н/д",F58/D58-1)</f>
        <v>-0.21029400763073247</v>
      </c>
      <c r="I58" s="16">
        <f>IF(ISERROR(C58/B58-1),"н/д",C58/B58-1)</f>
        <v>-0.2748136856368564</v>
      </c>
      <c r="J58" s="42"/>
    </row>
    <row r="59" spans="1:10" ht="37.5">
      <c r="A59" s="14" t="s">
        <v>70</v>
      </c>
      <c r="B59" s="15">
        <v>3037.85</v>
      </c>
      <c r="C59" s="15">
        <v>3921.91</v>
      </c>
      <c r="D59" s="15">
        <v>599.9</v>
      </c>
      <c r="E59" s="15">
        <v>560.2</v>
      </c>
      <c r="F59" s="15">
        <v>770.7</v>
      </c>
      <c r="G59" s="16">
        <f>IF(ISERROR(F59/E59-1),"н/д",F59/E59-1)</f>
        <v>0.3757586576222778</v>
      </c>
      <c r="H59" s="16">
        <f>IF(ISERROR(F59/D59-1),"н/д",F59/D59-1)</f>
        <v>0.2847141190198368</v>
      </c>
      <c r="I59" s="16">
        <f>IF(ISERROR(C59/B59-1),"н/д",C59/B59-1)</f>
        <v>0.29101502707506954</v>
      </c>
      <c r="J59" s="42"/>
    </row>
    <row r="60" spans="1:10" ht="18.75">
      <c r="A60" s="14" t="s">
        <v>71</v>
      </c>
      <c r="B60" s="15">
        <f>B58-B59</f>
        <v>1331.1100000000001</v>
      </c>
      <c r="C60" s="15">
        <f>C58-C59</f>
        <v>-753.5999999999999</v>
      </c>
      <c r="D60" s="15">
        <f>D58-D59</f>
        <v>68.45000000000005</v>
      </c>
      <c r="E60" s="15">
        <f>E58-E59</f>
        <v>-140.90000000000003</v>
      </c>
      <c r="F60" s="15">
        <f>F58-F59</f>
        <v>-242.9000000000001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39569</v>
      </c>
      <c r="E61" s="43">
        <v>39904</v>
      </c>
      <c r="F61" s="43">
        <v>39934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42.6</v>
      </c>
      <c r="E62" s="38">
        <v>21.3</v>
      </c>
      <c r="F62" s="38">
        <v>22.7</v>
      </c>
      <c r="G62" s="16">
        <f>IF(ISERROR(F62/E62-1),"н/д",F62/E62-1)</f>
        <v>0.06572769953051627</v>
      </c>
      <c r="H62" s="16">
        <f>IF(ISERROR(F62/D62-1),"н/д",F62/D62-1)</f>
        <v>-0.46713615023474186</v>
      </c>
      <c r="I62" s="44"/>
      <c r="J62" s="45"/>
    </row>
    <row r="63" spans="1:10" ht="18.75">
      <c r="A63" s="14" t="s">
        <v>73</v>
      </c>
      <c r="B63" s="26"/>
      <c r="C63" s="26"/>
      <c r="D63" s="38">
        <v>24.5</v>
      </c>
      <c r="E63" s="38">
        <v>14.6</v>
      </c>
      <c r="F63" s="38">
        <v>13.9</v>
      </c>
      <c r="G63" s="16">
        <f>IF(ISERROR(F63/E63-1),"н/д",F63/E63-1)</f>
        <v>-0.047945205479452024</v>
      </c>
      <c r="H63" s="16">
        <f>IF(ISERROR(F63/D63-1),"н/д",F63/D63-1)</f>
        <v>-0.43265306122448977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18.1</v>
      </c>
      <c r="E64" s="38">
        <f>E62-E63</f>
        <v>6.700000000000001</v>
      </c>
      <c r="F64" s="38">
        <f>F62-F63</f>
        <v>8.799999999999999</v>
      </c>
      <c r="G64" s="16">
        <f>IF(ISERROR(F64/E64-1),"н/д",F64/E64-1)</f>
        <v>0.3134328358208951</v>
      </c>
      <c r="H64" s="16">
        <f>IF(ISERROR(F64/D64-1),"н/д",F64/D64-1)</f>
        <v>-0.5138121546961327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2009-08-04T08:58:44Z</cp:lastPrinted>
  <dcterms:created xsi:type="dcterms:W3CDTF">2009-08-04T08:57:45Z</dcterms:created>
  <dcterms:modified xsi:type="dcterms:W3CDTF">2009-08-04T08:58:56Z</dcterms:modified>
  <cp:category/>
  <cp:version/>
  <cp:contentType/>
  <cp:contentStatus/>
</cp:coreProperties>
</file>