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<sst xmlns="http://schemas.openxmlformats.org/spreadsheetml/2006/main" count="98" uniqueCount="91">
  <si>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</si>
  <si>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</si>
  <si>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</si>
  <si>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</si>
  <si>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</si>
  <si>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</si>
  <si>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</si>
  <si>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</si>
  <si>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</si>
  <si>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</si>
  <si>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</si>
  <si>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</si>
  <si>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</si>
  <si>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</si>
  <si>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</si>
  <si>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</si>
  <si>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1538,91</t>
  </si>
  <si>
    <t>Индекс ММВБ</t>
  </si>
  <si>
    <t>1504,09</t>
  </si>
  <si>
    <t>Развитые рынки</t>
  </si>
  <si>
    <t>DJIA (США)</t>
  </si>
  <si>
    <t>12045,68</t>
  </si>
  <si>
    <t>NASDAQ Composite (США)</t>
  </si>
  <si>
    <t>2620,34</t>
  </si>
  <si>
    <t>S&amp;P500 (США)</t>
  </si>
  <si>
    <t>1246,96</t>
  </si>
  <si>
    <t>CAC 40 (Франция)</t>
  </si>
  <si>
    <t>3128,87</t>
  </si>
  <si>
    <t>DAX (Германия)</t>
  </si>
  <si>
    <t>6033,21</t>
  </si>
  <si>
    <t>FTSE (Великобритания)</t>
  </si>
  <si>
    <t>5506,82</t>
  </si>
  <si>
    <t>Nikkei (Япония)</t>
  </si>
  <si>
    <t>8597,38</t>
  </si>
  <si>
    <t>Развивающиеся рынки</t>
  </si>
  <si>
    <t>TWII (Тайвань)</t>
  </si>
  <si>
    <t>7178,69</t>
  </si>
  <si>
    <t>HCMSI (Вьетнам)</t>
  </si>
  <si>
    <t>380,10</t>
  </si>
  <si>
    <t>BSE Sensex (Индия)</t>
  </si>
  <si>
    <t>JKSE (Индонезия)</t>
  </si>
  <si>
    <t>3781,10</t>
  </si>
  <si>
    <t>SSEC (Шанхай, Китай, Composite)</t>
  </si>
  <si>
    <t>1014,19</t>
  </si>
  <si>
    <t>BUSP (Бразилия)</t>
  </si>
  <si>
    <t>ТОВАРНЫЙ РЫНОК (commodities)</t>
  </si>
  <si>
    <t>Нефть Brent (USD/баррель)</t>
  </si>
  <si>
    <t>110,230</t>
  </si>
  <si>
    <t>Нефть WTI (USD/баррель)</t>
  </si>
  <si>
    <t>100,420</t>
  </si>
  <si>
    <t>Золото (USD/унция)</t>
  </si>
  <si>
    <t>1745,44</t>
  </si>
  <si>
    <t>Медь (USD/тонна)</t>
  </si>
  <si>
    <t>Никель (USD/тонна)</t>
  </si>
  <si>
    <t>17150</t>
  </si>
  <si>
    <t>Алюминий (USD/тонна)</t>
  </si>
  <si>
    <t>2080,9</t>
  </si>
  <si>
    <t>Хлопок (USd/фунт)</t>
  </si>
  <si>
    <t>92,500</t>
  </si>
  <si>
    <t>Сахар (USd/фунт)</t>
  </si>
  <si>
    <t>23,540</t>
  </si>
  <si>
    <t>Кукуруза (USd/бушель)</t>
  </si>
  <si>
    <t>607,000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</si>
  <si>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</si>
  <si>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</si>
  <si>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</si>
  <si>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</si>
  <si>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</si>
  <si>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</si>
  <si>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</si>
  <si>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</si>
  <si>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</si>
  <si>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</si>
  <si>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</si>
  <si>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</si>
  <si>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</si>
  <si>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</si>
  <si>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</si>
  <si>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</si>
  <si>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</si>
  <si>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</si>
  <si>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2009 г.</t>
  </si>
  <si>
    <t>2010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</si>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</sst>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166" fontId="25" fillId="0" borderId="11" xfId="52" applyNumberFormat="1" applyFont="1" applyFill="1" applyBorder="1" applyAlignment="1">
      <alignment horizontal="center" vertical="center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4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37">
          <cell r="K237" t="str">
            <v>853,97</v>
          </cell>
          <cell r="S237">
            <v>876.9</v>
          </cell>
        </row>
        <row r="246">
          <cell r="K246" t="str">
            <v>7085,03</v>
          </cell>
          <cell r="S246">
            <v>7092.58</v>
          </cell>
        </row>
        <row r="283">
          <cell r="K283" t="str">
            <v>3765,12</v>
          </cell>
          <cell r="S283">
            <v>3797.15</v>
          </cell>
        </row>
        <row r="305">
          <cell r="K305" t="str">
            <v>347,80</v>
          </cell>
          <cell r="S305">
            <v>352.68</v>
          </cell>
        </row>
      </sheetData>
      <sheetData sheetId="2">
        <row r="14">
          <cell r="I14" t="str">
            <v>5905,08</v>
          </cell>
          <cell r="L14">
            <v>5878.93</v>
          </cell>
        </row>
        <row r="225">
          <cell r="I225" t="str">
            <v>5512,70</v>
          </cell>
          <cell r="L225">
            <v>5456.97</v>
          </cell>
        </row>
        <row r="245">
          <cell r="I245" t="str">
            <v>3115,63</v>
          </cell>
          <cell r="L245">
            <v>3102.09</v>
          </cell>
        </row>
      </sheetData>
      <sheetData sheetId="3">
        <row r="121">
          <cell r="G121" t="str">
            <v>12294</v>
          </cell>
          <cell r="H121">
            <v>12169.62641800796</v>
          </cell>
        </row>
        <row r="122">
          <cell r="G122" t="str">
            <v>1265,33</v>
          </cell>
          <cell r="H122">
            <v>1253.993895187505</v>
          </cell>
        </row>
        <row r="124">
          <cell r="G124" t="str">
            <v>2618,64</v>
          </cell>
          <cell r="H124">
            <v>2599.456014612162</v>
          </cell>
        </row>
        <row r="125">
          <cell r="G125" t="str">
            <v>8440,56</v>
          </cell>
          <cell r="H125">
            <v>8479.31044875079</v>
          </cell>
        </row>
        <row r="126">
          <cell r="G126" t="str">
            <v>1382,89</v>
          </cell>
          <cell r="H126">
            <v>1390.0766965210137</v>
          </cell>
        </row>
        <row r="128">
          <cell r="G128" t="str">
            <v>1404,25</v>
          </cell>
          <cell r="H128">
            <v>1413.5796255284881</v>
          </cell>
        </row>
        <row r="134">
          <cell r="G134" t="str">
            <v>2016</v>
          </cell>
          <cell r="H134">
            <v>2019.0083224003765</v>
          </cell>
        </row>
        <row r="135">
          <cell r="G135" t="str">
            <v>1599,34</v>
          </cell>
          <cell r="H135">
            <v>1606.004920419742</v>
          </cell>
        </row>
        <row r="136">
          <cell r="G136" t="str">
            <v>18505</v>
          </cell>
          <cell r="H136">
            <v>18694.940596460034</v>
          </cell>
        </row>
      </sheetData>
      <sheetData sheetId="4">
        <row r="3">
          <cell r="D3">
            <v>40893</v>
          </cell>
          <cell r="L3" t="str">
            <v>501,3</v>
          </cell>
        </row>
        <row r="4">
          <cell r="D4">
            <v>40886</v>
          </cell>
          <cell r="L4" t="str">
            <v>513</v>
          </cell>
        </row>
        <row r="5">
          <cell r="D5">
            <v>40879</v>
          </cell>
          <cell r="L5" t="str">
            <v>514,1</v>
          </cell>
        </row>
      </sheetData>
      <sheetData sheetId="5">
        <row r="8">
          <cell r="C8">
            <v>6.29</v>
          </cell>
          <cell r="D8">
            <v>6.29</v>
          </cell>
          <cell r="E8">
            <v>7.37</v>
          </cell>
          <cell r="F8">
            <v>7.37</v>
          </cell>
        </row>
      </sheetData>
      <sheetData sheetId="6">
        <row r="36">
          <cell r="J36">
            <v>31.2266</v>
          </cell>
          <cell r="M36">
            <v>31.257544969519827</v>
          </cell>
        </row>
        <row r="39">
          <cell r="J39">
            <v>40.7632</v>
          </cell>
          <cell r="M39">
            <v>40.88462734320933</v>
          </cell>
        </row>
      </sheetData>
      <sheetData sheetId="7">
        <row r="216">
          <cell r="I216" t="str">
            <v>108,080</v>
          </cell>
          <cell r="L216">
            <v>107.96</v>
          </cell>
        </row>
        <row r="221">
          <cell r="I221" t="str">
            <v>99,490</v>
          </cell>
          <cell r="L221">
            <v>99.67999999999999</v>
          </cell>
        </row>
        <row r="228">
          <cell r="I228" t="str">
            <v>619,500</v>
          </cell>
          <cell r="L228">
            <v>617.5</v>
          </cell>
        </row>
        <row r="229">
          <cell r="I229" t="str">
            <v>87,240</v>
          </cell>
          <cell r="L229">
            <v>87.24</v>
          </cell>
        </row>
        <row r="232">
          <cell r="N232">
            <v>6868.125</v>
          </cell>
          <cell r="P232">
            <v>6842.6875</v>
          </cell>
        </row>
        <row r="233">
          <cell r="I233" t="str">
            <v>23,590</v>
          </cell>
          <cell r="L233">
            <v>23.44</v>
          </cell>
        </row>
        <row r="243">
          <cell r="N243">
            <v>7548.627857210208</v>
          </cell>
          <cell r="P243">
            <v>7648.938186504327</v>
          </cell>
        </row>
      </sheetData>
      <sheetData sheetId="8">
        <row r="14">
          <cell r="S14">
            <v>40767</v>
          </cell>
          <cell r="T14">
            <v>21083.8</v>
          </cell>
        </row>
        <row r="15">
          <cell r="S15">
            <v>40797</v>
          </cell>
          <cell r="T15">
            <v>21497.4</v>
          </cell>
        </row>
        <row r="16">
          <cell r="S16">
            <v>40828</v>
          </cell>
          <cell r="T16">
            <v>21380.9</v>
          </cell>
        </row>
      </sheetData>
      <sheetData sheetId="9">
        <row r="4">
          <cell r="J4" t="str">
            <v>923,9</v>
          </cell>
        </row>
        <row r="5">
          <cell r="J5" t="str">
            <v>1030,1</v>
          </cell>
        </row>
        <row r="6">
          <cell r="J6" t="str">
            <v>990,6</v>
          </cell>
        </row>
        <row r="28">
          <cell r="J28" t="str">
            <v>980,5</v>
          </cell>
        </row>
        <row r="29">
          <cell r="J29" t="str">
            <v>718</v>
          </cell>
        </row>
        <row r="30">
          <cell r="J30" t="str">
            <v>662</v>
          </cell>
        </row>
      </sheetData>
      <sheetData sheetId="10">
        <row r="404">
          <cell r="I404">
            <v>106.2</v>
          </cell>
        </row>
        <row r="405">
          <cell r="I405">
            <v>103.9</v>
          </cell>
        </row>
        <row r="408">
          <cell r="I408">
            <v>103.6</v>
          </cell>
        </row>
      </sheetData>
      <sheetData sheetId="11">
        <row r="4">
          <cell r="M4">
            <v>1023.8</v>
          </cell>
          <cell r="N4">
            <v>748</v>
          </cell>
        </row>
        <row r="5">
          <cell r="M5">
            <v>918.1</v>
          </cell>
          <cell r="N5">
            <v>652.3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40904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/>
      <c r="K3" s="12"/>
      <c r="L3" s="8"/>
      <c r="M3" s="8"/>
      <c r="N3" s="8"/>
    </row>
    <row r="4" spans="1:11" ht="18.75">
      <c r="A4" s="6" t="s">
        <v>13</v>
      </c>
      <c r="B4" s="13">
        <v>40179</v>
      </c>
      <c r="C4" s="13">
        <v>40544</v>
      </c>
      <c r="D4" s="13">
        <v>40878</v>
      </c>
      <c r="E4" s="13">
        <f>IF(J4=2,F4-3,F4-1)</f>
        <v>40903</v>
      </c>
      <c r="F4" s="13">
        <f ca="1">TODAY()</f>
        <v>40904</v>
      </c>
      <c r="G4" s="14"/>
      <c r="H4" s="14"/>
      <c r="I4" s="14"/>
      <c r="J4" s="11">
        <f>WEEKDAY(F4)</f>
        <v>3</v>
      </c>
      <c r="K4" s="12"/>
    </row>
    <row r="5" spans="1:11" ht="18.75">
      <c r="A5" s="15" t="s">
        <v>14</v>
      </c>
      <c r="B5" s="15"/>
      <c r="C5" s="15"/>
      <c r="D5" s="15"/>
      <c r="E5" s="15"/>
      <c r="F5" s="15"/>
      <c r="G5" s="16"/>
      <c r="H5" s="16"/>
      <c r="I5" s="16"/>
      <c r="J5" s="16"/>
      <c r="K5" s="12"/>
    </row>
    <row r="6" spans="1:11" ht="18.75">
      <c r="A6" s="17" t="s">
        <v>15</v>
      </c>
      <c r="B6" s="18">
        <v>1444.7</v>
      </c>
      <c r="C6" s="18">
        <v>1770</v>
      </c>
      <c r="D6" s="18" t="s">
        <v>16</v>
      </c>
      <c r="E6" s="18">
        <f>'[1]инд-обновл'!H128</f>
        <v>1413.5796255284881</v>
      </c>
      <c r="F6" s="18" t="str">
        <f>'[1]инд-обновл'!G128</f>
        <v>1404,25</v>
      </c>
      <c r="G6" s="19">
        <f>IF(ISERROR(F6/E6-1),"н/д",F6/E6-1)</f>
        <v>-0.00660000000000005</v>
      </c>
      <c r="H6" s="19">
        <f>IF(ISERROR(F6/D6-1),"н/д",F6/D6-1)</f>
        <v>-0.08750349273186875</v>
      </c>
      <c r="I6" s="19">
        <f>IF(ISERROR(F6/C6-1),"н/д",F6/C6-1)</f>
        <v>-0.206638418079096</v>
      </c>
      <c r="J6" s="19">
        <f>IF(ISERROR(F6/B6-1),"н/д",F6/B6-1)</f>
        <v>-0.027998892503633965</v>
      </c>
      <c r="K6" s="20"/>
    </row>
    <row r="7" spans="1:11" ht="18.75">
      <c r="A7" s="17" t="s">
        <v>17</v>
      </c>
      <c r="B7" s="18">
        <v>1370</v>
      </c>
      <c r="C7" s="18">
        <v>1668</v>
      </c>
      <c r="D7" s="18" t="s">
        <v>18</v>
      </c>
      <c r="E7" s="18">
        <f>'[1]инд-обновл'!H126</f>
        <v>1390.0766965210137</v>
      </c>
      <c r="F7" s="18" t="str">
        <f>'[1]инд-обновл'!G126</f>
        <v>1382,89</v>
      </c>
      <c r="G7" s="19">
        <f>IF(ISERROR(F7/E7-1),"н/д",F7/E7-1)</f>
        <v>-0.005169999999999897</v>
      </c>
      <c r="H7" s="19">
        <f>IF(ISERROR(F7/D7-1),"н/д",F7/D7-1)</f>
        <v>-0.08058028442446918</v>
      </c>
      <c r="I7" s="19">
        <f>IF(ISERROR(F7/C7-1),"н/д",F7/C7-1)</f>
        <v>-0.17092925659472413</v>
      </c>
      <c r="J7" s="19">
        <f>IF(ISERROR(F7/B7-1),"н/д",F7/B7-1)</f>
        <v>0.009408759124087673</v>
      </c>
      <c r="K7" s="12"/>
    </row>
    <row r="8" spans="1:11" ht="18.75">
      <c r="A8" s="21" t="s">
        <v>19</v>
      </c>
      <c r="B8" s="21"/>
      <c r="C8" s="21"/>
      <c r="D8" s="21"/>
      <c r="E8" s="21"/>
      <c r="F8" s="22"/>
      <c r="G8" s="20"/>
      <c r="H8" s="20"/>
      <c r="I8" s="20"/>
      <c r="J8" s="20"/>
      <c r="K8" s="12"/>
    </row>
    <row r="9" spans="1:11" ht="18.75">
      <c r="A9" s="17" t="s">
        <v>20</v>
      </c>
      <c r="B9" s="23">
        <v>10618</v>
      </c>
      <c r="C9" s="24">
        <v>11675</v>
      </c>
      <c r="D9" s="24" t="s">
        <v>21</v>
      </c>
      <c r="E9" s="25">
        <f>'[1]инд-обновл'!H121</f>
        <v>12169.62641800796</v>
      </c>
      <c r="F9" s="25" t="str">
        <f>'[1]инд-обновл'!G121</f>
        <v>12294</v>
      </c>
      <c r="G9" s="19">
        <f aca="true" t="shared" si="0" ref="G9:G15">IF(ISERROR(F9/E9-1),"н/д",F9/E9-1)</f>
        <v>0.010219999999999896</v>
      </c>
      <c r="H9" s="19">
        <f aca="true" t="shared" si="1" ref="H9:H15">IF(ISERROR(F9/D9-1),"н/д",F9/D9-1)</f>
        <v>0.020614859435083677</v>
      </c>
      <c r="I9" s="19">
        <f aca="true" t="shared" si="2" ref="I9:I15">IF(ISERROR(F9/C9-1),"н/д",F9/C9-1)</f>
        <v>0.053019271948608226</v>
      </c>
      <c r="J9" s="19">
        <f aca="true" t="shared" si="3" ref="J9:J15">IF(ISERROR(F9/B9-1),"н/д",F9/B9-1)</f>
        <v>0.15784516858165376</v>
      </c>
      <c r="K9" s="12"/>
    </row>
    <row r="10" spans="1:11" ht="18.75">
      <c r="A10" s="17" t="s">
        <v>22</v>
      </c>
      <c r="B10" s="23">
        <v>2317</v>
      </c>
      <c r="C10" s="24">
        <v>2703</v>
      </c>
      <c r="D10" s="24" t="s">
        <v>23</v>
      </c>
      <c r="E10" s="25">
        <f>'[1]инд-обновл'!H124</f>
        <v>2599.456014612162</v>
      </c>
      <c r="F10" s="25" t="str">
        <f>'[1]инд-обновл'!G124</f>
        <v>2618,64</v>
      </c>
      <c r="G10" s="19">
        <f t="shared" si="0"/>
        <v>0.007379999999999942</v>
      </c>
      <c r="H10" s="19">
        <f t="shared" si="1"/>
        <v>-0.0006487707702055312</v>
      </c>
      <c r="I10" s="19">
        <f t="shared" si="2"/>
        <v>-0.03120976692563826</v>
      </c>
      <c r="J10" s="19">
        <f t="shared" si="3"/>
        <v>0.13018558480794118</v>
      </c>
      <c r="K10" s="12"/>
    </row>
    <row r="11" spans="1:11" ht="18.75">
      <c r="A11" s="17" t="s">
        <v>24</v>
      </c>
      <c r="B11" s="23">
        <v>1145</v>
      </c>
      <c r="C11" s="24">
        <v>1272</v>
      </c>
      <c r="D11" s="24" t="s">
        <v>25</v>
      </c>
      <c r="E11" s="24">
        <f>'[1]инд-обновл'!H122</f>
        <v>1253.993895187505</v>
      </c>
      <c r="F11" s="24" t="str">
        <f>'[1]инд-обновл'!G122</f>
        <v>1265,33</v>
      </c>
      <c r="G11" s="19">
        <f t="shared" si="0"/>
        <v>0.009039999999999937</v>
      </c>
      <c r="H11" s="19">
        <f t="shared" si="1"/>
        <v>0.014731827805222197</v>
      </c>
      <c r="I11" s="19">
        <f t="shared" si="2"/>
        <v>-0.005243710691823944</v>
      </c>
      <c r="J11" s="19">
        <f t="shared" si="3"/>
        <v>0.1050917030567684</v>
      </c>
      <c r="K11" s="12"/>
    </row>
    <row r="12" spans="1:11" ht="18.75">
      <c r="A12" s="17" t="s">
        <v>26</v>
      </c>
      <c r="B12" s="24">
        <v>4083</v>
      </c>
      <c r="C12" s="24">
        <v>3802</v>
      </c>
      <c r="D12" s="24" t="s">
        <v>27</v>
      </c>
      <c r="E12" s="24">
        <f>'[1]евр-индексы'!L245</f>
        <v>3102.09</v>
      </c>
      <c r="F12" s="24" t="str">
        <f>'[1]евр-индексы'!I245</f>
        <v>3115,63</v>
      </c>
      <c r="G12" s="19">
        <f t="shared" si="0"/>
        <v>0.004364799216012516</v>
      </c>
      <c r="H12" s="19">
        <f t="shared" si="1"/>
        <v>-0.0042315596365459784</v>
      </c>
      <c r="I12" s="19">
        <f t="shared" si="2"/>
        <v>-0.180528669121515</v>
      </c>
      <c r="J12" s="19">
        <f t="shared" si="3"/>
        <v>-0.23692627969630176</v>
      </c>
      <c r="K12" s="12"/>
    </row>
    <row r="13" spans="1:11" ht="18.75">
      <c r="A13" s="17" t="s">
        <v>28</v>
      </c>
      <c r="B13" s="23">
        <v>6087</v>
      </c>
      <c r="C13" s="24">
        <v>7070</v>
      </c>
      <c r="D13" s="24" t="s">
        <v>29</v>
      </c>
      <c r="E13" s="25">
        <f>'[1]евр-индексы'!L14</f>
        <v>5878.93</v>
      </c>
      <c r="F13" s="25" t="str">
        <f>'[1]евр-индексы'!I14</f>
        <v>5905,08</v>
      </c>
      <c r="G13" s="19">
        <f t="shared" si="0"/>
        <v>0.004448088342606571</v>
      </c>
      <c r="H13" s="19">
        <f t="shared" si="1"/>
        <v>-0.02123745071031835</v>
      </c>
      <c r="I13" s="19">
        <f t="shared" si="2"/>
        <v>-0.1647694483734088</v>
      </c>
      <c r="J13" s="19">
        <f t="shared" si="3"/>
        <v>-0.029886643666830914</v>
      </c>
      <c r="K13" s="12"/>
    </row>
    <row r="14" spans="1:11" ht="18.75">
      <c r="A14" s="17" t="s">
        <v>30</v>
      </c>
      <c r="B14" s="23">
        <v>5585</v>
      </c>
      <c r="C14" s="24">
        <v>5956</v>
      </c>
      <c r="D14" s="24" t="s">
        <v>31</v>
      </c>
      <c r="E14" s="24">
        <f>'[1]евр-индексы'!L225</f>
        <v>5456.97</v>
      </c>
      <c r="F14" s="24" t="str">
        <f>'[1]евр-индексы'!I225</f>
        <v>5512,70</v>
      </c>
      <c r="G14" s="19">
        <f t="shared" si="0"/>
        <v>0.010212627153896703</v>
      </c>
      <c r="H14" s="19">
        <f t="shared" si="1"/>
        <v>0.001067766878162013</v>
      </c>
      <c r="I14" s="19">
        <f t="shared" si="2"/>
        <v>-0.07442914707857629</v>
      </c>
      <c r="J14" s="19">
        <f t="shared" si="3"/>
        <v>-0.01294538943598933</v>
      </c>
      <c r="K14" s="12"/>
    </row>
    <row r="15" spans="1:11" ht="18.75">
      <c r="A15" s="17" t="s">
        <v>32</v>
      </c>
      <c r="B15" s="23">
        <v>10798</v>
      </c>
      <c r="C15" s="24">
        <v>10541</v>
      </c>
      <c r="D15" s="24" t="s">
        <v>33</v>
      </c>
      <c r="E15" s="24">
        <f>'[1]инд-обновл'!H125</f>
        <v>8479.31044875079</v>
      </c>
      <c r="F15" s="24" t="str">
        <f>'[1]инд-обновл'!G125</f>
        <v>8440,56</v>
      </c>
      <c r="G15" s="19">
        <f t="shared" si="0"/>
        <v>-0.004569999999999963</v>
      </c>
      <c r="H15" s="19">
        <f t="shared" si="1"/>
        <v>-0.018240440692396942</v>
      </c>
      <c r="I15" s="19">
        <f t="shared" si="2"/>
        <v>-0.1992638269613889</v>
      </c>
      <c r="J15" s="19">
        <f t="shared" si="3"/>
        <v>-0.21832191146508617</v>
      </c>
      <c r="K15" s="12"/>
    </row>
    <row r="16" spans="1:11" ht="18.75">
      <c r="A16" s="21" t="s">
        <v>34</v>
      </c>
      <c r="B16" s="21"/>
      <c r="C16" s="21"/>
      <c r="D16" s="21"/>
      <c r="E16" s="21"/>
      <c r="F16" s="21"/>
      <c r="G16" s="26"/>
      <c r="H16" s="26"/>
      <c r="I16" s="26"/>
      <c r="J16" s="26"/>
      <c r="K16" s="12"/>
    </row>
    <row r="17" spans="1:11" ht="18.75">
      <c r="A17" s="17" t="s">
        <v>35</v>
      </c>
      <c r="B17" s="23">
        <v>8324</v>
      </c>
      <c r="C17" s="24">
        <v>8818</v>
      </c>
      <c r="D17" s="24" t="s">
        <v>36</v>
      </c>
      <c r="E17" s="24">
        <f>'[1]азия-индексы'!S246</f>
        <v>7092.58</v>
      </c>
      <c r="F17" s="24" t="str">
        <f>'[1]азия-индексы'!K246</f>
        <v>7085,03</v>
      </c>
      <c r="G17" s="19">
        <f aca="true" t="shared" si="4" ref="G17:G22">IF(ISERROR(F17/E17-1),"н/д",F17/E17-1)</f>
        <v>-0.0010644927515798264</v>
      </c>
      <c r="H17" s="19">
        <f aca="true" t="shared" si="5" ref="H17:H22">IF(ISERROR(F17/D17-1),"н/д",F17/D17-1)</f>
        <v>-0.013046948677265635</v>
      </c>
      <c r="I17" s="19">
        <f aca="true" t="shared" si="6" ref="I17:I22">IF(ISERROR(F17/C17-1),"н/д",F17/C17-1)</f>
        <v>-0.19652642322522118</v>
      </c>
      <c r="J17" s="19">
        <f aca="true" t="shared" si="7" ref="J17:J22">IF(ISERROR(F17/B17-1),"н/д",F17/B17-1)</f>
        <v>-0.14884310427679004</v>
      </c>
      <c r="K17" s="12"/>
    </row>
    <row r="18" spans="1:11" ht="18.75">
      <c r="A18" s="17" t="s">
        <v>37</v>
      </c>
      <c r="B18" s="23">
        <v>515</v>
      </c>
      <c r="C18" s="24">
        <v>481</v>
      </c>
      <c r="D18" s="24" t="s">
        <v>38</v>
      </c>
      <c r="E18" s="24">
        <f>'[1]азия-индексы'!S305</f>
        <v>352.68</v>
      </c>
      <c r="F18" s="24" t="str">
        <f>'[1]азия-индексы'!K305</f>
        <v>347,80</v>
      </c>
      <c r="G18" s="19">
        <f t="shared" si="4"/>
        <v>-0.013836905977089753</v>
      </c>
      <c r="H18" s="19">
        <f t="shared" si="5"/>
        <v>-0.08497763746382536</v>
      </c>
      <c r="I18" s="19">
        <f t="shared" si="6"/>
        <v>-0.27692307692307694</v>
      </c>
      <c r="J18" s="19">
        <f t="shared" si="7"/>
        <v>-0.3246601941747572</v>
      </c>
      <c r="K18" s="12"/>
    </row>
    <row r="19" spans="1:11" ht="18.75">
      <c r="A19" s="17" t="s">
        <v>39</v>
      </c>
      <c r="B19" s="23">
        <v>17563</v>
      </c>
      <c r="C19" s="24">
        <v>19156.34</v>
      </c>
      <c r="D19" s="24">
        <v>16483.45</v>
      </c>
      <c r="E19" s="24">
        <v>15738.7</v>
      </c>
      <c r="F19" s="24">
        <v>15970.75</v>
      </c>
      <c r="G19" s="19">
        <f t="shared" si="4"/>
        <v>0.014743911504762064</v>
      </c>
      <c r="H19" s="19">
        <f t="shared" si="5"/>
        <v>-0.031103925452499404</v>
      </c>
      <c r="I19" s="19">
        <f t="shared" si="6"/>
        <v>-0.16629429212469604</v>
      </c>
      <c r="J19" s="19">
        <f t="shared" si="7"/>
        <v>-0.09065934065934067</v>
      </c>
      <c r="K19" s="12"/>
    </row>
    <row r="20" spans="1:11" ht="18.75">
      <c r="A20" s="17" t="s">
        <v>40</v>
      </c>
      <c r="B20" s="23">
        <v>2627</v>
      </c>
      <c r="C20" s="24">
        <v>3479</v>
      </c>
      <c r="D20" s="24" t="s">
        <v>41</v>
      </c>
      <c r="E20" s="24">
        <f>'[1]азия-индексы'!S283</f>
        <v>3797.15</v>
      </c>
      <c r="F20" s="24" t="str">
        <f>'[1]азия-индексы'!K283</f>
        <v>3765,12</v>
      </c>
      <c r="G20" s="19">
        <f t="shared" si="4"/>
        <v>-0.008435273823788947</v>
      </c>
      <c r="H20" s="19">
        <f t="shared" si="5"/>
        <v>-0.004226283356695171</v>
      </c>
      <c r="I20" s="19">
        <f t="shared" si="6"/>
        <v>0.08224202356999144</v>
      </c>
      <c r="J20" s="19">
        <f>IF(ISERROR(F20/B20-1),"н/д",F20/B20-1)</f>
        <v>0.4332394366197183</v>
      </c>
      <c r="K20" s="12"/>
    </row>
    <row r="21" spans="1:11" ht="18.75">
      <c r="A21" s="17" t="s">
        <v>42</v>
      </c>
      <c r="B21" s="23">
        <v>1190</v>
      </c>
      <c r="C21" s="24">
        <v>1259</v>
      </c>
      <c r="D21" s="24" t="s">
        <v>43</v>
      </c>
      <c r="E21" s="24">
        <f>'[1]азия-индексы'!S237</f>
        <v>876.9</v>
      </c>
      <c r="F21" s="24" t="str">
        <f>'[1]азия-индексы'!K237</f>
        <v>853,97</v>
      </c>
      <c r="G21" s="19">
        <f t="shared" si="4"/>
        <v>-0.026148933743870395</v>
      </c>
      <c r="H21" s="19">
        <f t="shared" si="5"/>
        <v>-0.1579782880919749</v>
      </c>
      <c r="I21" s="19">
        <f t="shared" si="6"/>
        <v>-0.3217077045274027</v>
      </c>
      <c r="J21" s="19">
        <f t="shared" si="7"/>
        <v>-0.28237815126050414</v>
      </c>
      <c r="K21" s="12"/>
    </row>
    <row r="22" spans="1:11" ht="18.75">
      <c r="A22" s="17" t="s">
        <v>44</v>
      </c>
      <c r="B22" s="23">
        <v>70263</v>
      </c>
      <c r="C22" s="24">
        <v>70127.04</v>
      </c>
      <c r="D22" s="24">
        <v>56874.98</v>
      </c>
      <c r="E22" s="24">
        <v>57701.07</v>
      </c>
      <c r="F22" s="24">
        <v>57669.48</v>
      </c>
      <c r="G22" s="19">
        <f t="shared" si="4"/>
        <v>-0.0005474768492160775</v>
      </c>
      <c r="H22" s="19">
        <f t="shared" si="5"/>
        <v>0.013969235681489556</v>
      </c>
      <c r="I22" s="19">
        <f t="shared" si="6"/>
        <v>-0.17764274664950908</v>
      </c>
      <c r="J22" s="19">
        <f t="shared" si="7"/>
        <v>-0.17923402075060835</v>
      </c>
      <c r="K22" s="12"/>
    </row>
    <row r="23" spans="1:14" ht="36.75" customHeight="1">
      <c r="A23" s="27" t="s">
        <v>45</v>
      </c>
      <c r="B23" s="27"/>
      <c r="C23" s="21"/>
      <c r="D23" s="21"/>
      <c r="E23" s="21"/>
      <c r="F23" s="21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7" t="s">
        <v>46</v>
      </c>
      <c r="B24" s="28">
        <v>82.13</v>
      </c>
      <c r="C24" s="29">
        <v>95.7</v>
      </c>
      <c r="D24" s="29" t="s">
        <v>47</v>
      </c>
      <c r="E24" s="29">
        <f>'[1]сырье'!L216</f>
        <v>107.96</v>
      </c>
      <c r="F24" s="29" t="str">
        <f>'[1]сырье'!I216</f>
        <v>108,080</v>
      </c>
      <c r="G24" s="19">
        <f>IF(ISERROR(F24/E24-1),"н/д",F24/E24-1)</f>
        <v>0.0011115227862170673</v>
      </c>
      <c r="H24" s="19">
        <f aca="true" t="shared" si="8" ref="H24:H33">IF(ISERROR(F24/D24-1),"н/д",F24/D24-1)</f>
        <v>-0.019504672049351357</v>
      </c>
      <c r="I24" s="19">
        <f aca="true" t="shared" si="9" ref="I24:I33">IF(ISERROR(F24/C24-1),"н/д",F24/C24-1)</f>
        <v>0.12936259143155682</v>
      </c>
      <c r="J24" s="19">
        <f aca="true" t="shared" si="10" ref="J24:J33">IF(ISERROR(F24/B24-1),"н/д",F24/B24-1)</f>
        <v>0.3159624984780227</v>
      </c>
      <c r="K24" s="12"/>
    </row>
    <row r="25" spans="1:11" ht="18.75">
      <c r="A25" s="17" t="s">
        <v>48</v>
      </c>
      <c r="B25" s="28">
        <v>83.57</v>
      </c>
      <c r="C25" s="29">
        <v>89.25</v>
      </c>
      <c r="D25" s="29" t="s">
        <v>49</v>
      </c>
      <c r="E25" s="29">
        <f>'[1]сырье'!L221</f>
        <v>99.67999999999999</v>
      </c>
      <c r="F25" s="29" t="str">
        <f>'[1]сырье'!I221</f>
        <v>99,490</v>
      </c>
      <c r="G25" s="19">
        <f aca="true" t="shared" si="11" ref="G25:G33">IF(ISERROR(F25/E25-1),"н/д",F25/E25-1)</f>
        <v>-0.0019060995184589924</v>
      </c>
      <c r="H25" s="19">
        <f t="shared" si="8"/>
        <v>-0.009261103365863388</v>
      </c>
      <c r="I25" s="19">
        <f t="shared" si="9"/>
        <v>0.11473389355742292</v>
      </c>
      <c r="J25" s="19">
        <f t="shared" si="10"/>
        <v>0.19049898288859635</v>
      </c>
      <c r="K25" s="12"/>
    </row>
    <row r="26" spans="1:116" s="30" customFormat="1" ht="18.75">
      <c r="A26" s="17" t="s">
        <v>50</v>
      </c>
      <c r="B26" s="29">
        <v>1154.6</v>
      </c>
      <c r="C26" s="29">
        <v>1374.1</v>
      </c>
      <c r="D26" s="29" t="s">
        <v>51</v>
      </c>
      <c r="E26" s="18">
        <f>'[1]инд-обновл'!H135</f>
        <v>1606.004920419742</v>
      </c>
      <c r="F26" s="18" t="str">
        <f>'[1]инд-обновл'!G135</f>
        <v>1599,34</v>
      </c>
      <c r="G26" s="19">
        <f t="shared" si="11"/>
        <v>-0.004149999999999987</v>
      </c>
      <c r="H26" s="19">
        <f t="shared" si="8"/>
        <v>-0.08370382253185449</v>
      </c>
      <c r="I26" s="19">
        <f t="shared" si="9"/>
        <v>0.16391820100429366</v>
      </c>
      <c r="J26" s="19">
        <f t="shared" si="10"/>
        <v>0.3851896760782956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7" t="s">
        <v>52</v>
      </c>
      <c r="B27" s="28">
        <v>7672.08</v>
      </c>
      <c r="C27" s="29">
        <v>9401.6</v>
      </c>
      <c r="D27" s="29">
        <v>7797.750213479119</v>
      </c>
      <c r="E27" s="29">
        <f>'[1]сырье'!P243</f>
        <v>7648.938186504327</v>
      </c>
      <c r="F27" s="29">
        <f>'[1]сырье'!N243</f>
        <v>7548.627857210208</v>
      </c>
      <c r="G27" s="19">
        <f t="shared" si="11"/>
        <v>-0.013114281596771749</v>
      </c>
      <c r="H27" s="19">
        <f t="shared" si="8"/>
        <v>-0.031947978512863906</v>
      </c>
      <c r="I27" s="19">
        <f t="shared" si="9"/>
        <v>-0.19709114861191623</v>
      </c>
      <c r="J27" s="19">
        <f t="shared" si="10"/>
        <v>-0.016091091697400417</v>
      </c>
      <c r="K27" s="12"/>
    </row>
    <row r="28" spans="1:11" ht="18.75">
      <c r="A28" s="17" t="s">
        <v>53</v>
      </c>
      <c r="B28" s="28">
        <v>18346</v>
      </c>
      <c r="C28" s="29">
        <v>23875</v>
      </c>
      <c r="D28" s="29" t="s">
        <v>54</v>
      </c>
      <c r="E28" s="29">
        <f>'[1]инд-обновл'!H136</f>
        <v>18694.940596460034</v>
      </c>
      <c r="F28" s="29" t="str">
        <f>'[1]инд-обновл'!G136</f>
        <v>18505</v>
      </c>
      <c r="G28" s="19">
        <f t="shared" si="11"/>
        <v>-0.010159999999999947</v>
      </c>
      <c r="H28" s="19">
        <f t="shared" si="8"/>
        <v>0.07900874635568522</v>
      </c>
      <c r="I28" s="19">
        <f t="shared" si="9"/>
        <v>-0.22492146596858642</v>
      </c>
      <c r="J28" s="19">
        <f t="shared" si="10"/>
        <v>0.008666739343726082</v>
      </c>
      <c r="K28" s="12"/>
    </row>
    <row r="29" spans="1:11" ht="18.75">
      <c r="A29" s="17" t="s">
        <v>55</v>
      </c>
      <c r="B29" s="28">
        <v>2350.25</v>
      </c>
      <c r="C29" s="29">
        <v>2488</v>
      </c>
      <c r="D29" s="29" t="s">
        <v>56</v>
      </c>
      <c r="E29" s="29">
        <f>'[1]инд-обновл'!H134</f>
        <v>2019.0083224003765</v>
      </c>
      <c r="F29" s="29" t="str">
        <f>'[1]инд-обновл'!G134</f>
        <v>2016</v>
      </c>
      <c r="G29" s="19">
        <f t="shared" si="11"/>
        <v>-0.0014899999999999913</v>
      </c>
      <c r="H29" s="19">
        <f t="shared" si="8"/>
        <v>-0.03118842808400213</v>
      </c>
      <c r="I29" s="19">
        <f t="shared" si="9"/>
        <v>-0.18971061093247588</v>
      </c>
      <c r="J29" s="19">
        <f t="shared" si="10"/>
        <v>-0.14221891288160837</v>
      </c>
      <c r="K29" s="12"/>
    </row>
    <row r="30" spans="1:11" ht="18.75">
      <c r="A30" s="17" t="s">
        <v>57</v>
      </c>
      <c r="B30" s="28">
        <v>73.15</v>
      </c>
      <c r="C30" s="29">
        <v>143.25</v>
      </c>
      <c r="D30" s="29" t="s">
        <v>58</v>
      </c>
      <c r="E30" s="29">
        <f>'[1]сырье'!L229</f>
        <v>87.24</v>
      </c>
      <c r="F30" s="29" t="str">
        <f>'[1]сырье'!I229</f>
        <v>87,240</v>
      </c>
      <c r="G30" s="19">
        <f t="shared" si="11"/>
        <v>0</v>
      </c>
      <c r="H30" s="19">
        <f t="shared" si="8"/>
        <v>-0.05686486486486497</v>
      </c>
      <c r="I30" s="19">
        <f t="shared" si="9"/>
        <v>-0.3909947643979058</v>
      </c>
      <c r="J30" s="19">
        <f t="shared" si="10"/>
        <v>0.19261790840738202</v>
      </c>
      <c r="K30" s="12"/>
    </row>
    <row r="31" spans="1:11" ht="18.75">
      <c r="A31" s="17" t="s">
        <v>59</v>
      </c>
      <c r="B31" s="28">
        <v>27.53</v>
      </c>
      <c r="C31" s="29">
        <v>31.74</v>
      </c>
      <c r="D31" s="29" t="s">
        <v>60</v>
      </c>
      <c r="E31" s="29">
        <f>'[1]сырье'!L233</f>
        <v>23.44</v>
      </c>
      <c r="F31" s="29" t="str">
        <f>'[1]сырье'!I233</f>
        <v>23,590</v>
      </c>
      <c r="G31" s="19">
        <f t="shared" si="11"/>
        <v>0.00639931740614319</v>
      </c>
      <c r="H31" s="19">
        <f t="shared" si="8"/>
        <v>0.0021240441801189114</v>
      </c>
      <c r="I31" s="19">
        <f t="shared" si="9"/>
        <v>-0.2567737870195337</v>
      </c>
      <c r="J31" s="19">
        <f t="shared" si="10"/>
        <v>-0.14311660007264804</v>
      </c>
      <c r="K31" s="12"/>
    </row>
    <row r="32" spans="1:11" ht="18.75">
      <c r="A32" s="17" t="s">
        <v>61</v>
      </c>
      <c r="B32" s="28">
        <v>423.75</v>
      </c>
      <c r="C32" s="29">
        <v>607</v>
      </c>
      <c r="D32" s="29" t="s">
        <v>62</v>
      </c>
      <c r="E32" s="29">
        <f>'[1]сырье'!L228</f>
        <v>617.5</v>
      </c>
      <c r="F32" s="29" t="str">
        <f>'[1]сырье'!I228</f>
        <v>619,500</v>
      </c>
      <c r="G32" s="19">
        <f t="shared" si="11"/>
        <v>0.0032388663967610754</v>
      </c>
      <c r="H32" s="19">
        <f t="shared" si="8"/>
        <v>0.020593080724876422</v>
      </c>
      <c r="I32" s="19">
        <f t="shared" si="9"/>
        <v>0.020593080724876422</v>
      </c>
      <c r="J32" s="19">
        <f>IF(ISERROR(F32/B32-1),"н/д",F32/B32-1)</f>
        <v>0.46194690265486726</v>
      </c>
      <c r="K32" s="12"/>
    </row>
    <row r="33" spans="1:11" ht="18.75">
      <c r="A33" s="17" t="s">
        <v>63</v>
      </c>
      <c r="B33" s="28">
        <v>6385.58</v>
      </c>
      <c r="C33" s="29">
        <v>8698.16</v>
      </c>
      <c r="D33" s="29">
        <v>6761.2875</v>
      </c>
      <c r="E33" s="29">
        <f>'[1]сырье'!P232</f>
        <v>6842.6875</v>
      </c>
      <c r="F33" s="29">
        <f>'[1]сырье'!N232</f>
        <v>6868.125</v>
      </c>
      <c r="G33" s="19">
        <f t="shared" si="11"/>
        <v>0.0037174721189590088</v>
      </c>
      <c r="H33" s="19">
        <f t="shared" si="8"/>
        <v>0.015801354401805856</v>
      </c>
      <c r="I33" s="19">
        <f t="shared" si="9"/>
        <v>-0.2103933475585641</v>
      </c>
      <c r="J33" s="19">
        <f t="shared" si="10"/>
        <v>0.07556792022024617</v>
      </c>
      <c r="K33" s="12"/>
    </row>
    <row r="34" spans="1:14" ht="36" customHeight="1">
      <c r="A34" s="27" t="s">
        <v>64</v>
      </c>
      <c r="B34" s="27"/>
      <c r="C34" s="27"/>
      <c r="D34" s="31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32" t="s">
        <v>13</v>
      </c>
      <c r="B35" s="33">
        <v>40179</v>
      </c>
      <c r="C35" s="33">
        <v>40544</v>
      </c>
      <c r="D35" s="33">
        <f>D4</f>
        <v>40878</v>
      </c>
      <c r="E35" s="13">
        <f>IF(J35=2,F35-3,F35-1)</f>
        <v>40903</v>
      </c>
      <c r="F35" s="33">
        <f ca="1">TODAY()</f>
        <v>40904</v>
      </c>
      <c r="G35" s="34"/>
      <c r="H35" s="34"/>
      <c r="I35" s="34"/>
      <c r="J35" s="35">
        <f>WEEKDAY(F35)</f>
        <v>3</v>
      </c>
      <c r="K35" s="12"/>
    </row>
    <row r="36" spans="1:11" ht="18.75">
      <c r="A36" s="17" t="s">
        <v>65</v>
      </c>
      <c r="B36" s="29">
        <v>8.75</v>
      </c>
      <c r="C36" s="29">
        <v>7.75</v>
      </c>
      <c r="D36" s="29">
        <v>8.25</v>
      </c>
      <c r="E36" s="29">
        <v>8.25</v>
      </c>
      <c r="F36" s="29">
        <v>8</v>
      </c>
      <c r="G36" s="19">
        <f aca="true" t="shared" si="12" ref="G36:G42">IF(ISERROR(F36/E36-1),"н/д",F36/E36-1)</f>
        <v>-0.030303030303030276</v>
      </c>
      <c r="H36" s="19">
        <f>IF(ISERROR(F36/D36-1),"н/д",F36/D36-1)</f>
        <v>-0.030303030303030276</v>
      </c>
      <c r="I36" s="19">
        <f>IF(ISERROR(F36/C36-1),"н/д",F36/C36-1)</f>
        <v>0.032258064516129004</v>
      </c>
      <c r="J36" s="19">
        <f>IF(ISERROR(F36/B36-1),"н/д",F36/B36-1)</f>
        <v>-0.08571428571428574</v>
      </c>
      <c r="K36" s="12"/>
    </row>
    <row r="37" spans="1:11" ht="37.5">
      <c r="A37" s="17" t="s">
        <v>66</v>
      </c>
      <c r="B37" s="36">
        <v>899.9</v>
      </c>
      <c r="C37" s="18">
        <v>973.8</v>
      </c>
      <c r="D37" s="18">
        <v>735.5</v>
      </c>
      <c r="E37" s="18">
        <f>'[1]ост. ср-тв на кс'!M5</f>
        <v>918.1</v>
      </c>
      <c r="F37" s="18">
        <f>'[1]ост. ср-тв на кс'!M4</f>
        <v>1023.8</v>
      </c>
      <c r="G37" s="19">
        <f t="shared" si="12"/>
        <v>0.1151290709073085</v>
      </c>
      <c r="H37" s="19">
        <f aca="true" t="shared" si="13" ref="H37:H42">IF(ISERROR(F37/D37-1),"н/д",F37/D37-1)</f>
        <v>0.39197824609109433</v>
      </c>
      <c r="I37" s="19">
        <f aca="true" t="shared" si="14" ref="I37:I42">IF(ISERROR(F37/C37-1),"н/д",F37/C37-1)</f>
        <v>0.05134524543027319</v>
      </c>
      <c r="J37" s="19">
        <f aca="true" t="shared" si="15" ref="J37:J42">IF(ISERROR(F37/B37-1),"н/д",F37/B37-1)</f>
        <v>0.1376819646627403</v>
      </c>
      <c r="K37" s="12"/>
    </row>
    <row r="38" spans="1:11" ht="37.5">
      <c r="A38" s="17" t="s">
        <v>67</v>
      </c>
      <c r="B38" s="18">
        <v>665.4</v>
      </c>
      <c r="C38" s="18">
        <v>638.7</v>
      </c>
      <c r="D38" s="18">
        <v>532.6</v>
      </c>
      <c r="E38" s="18">
        <f>'[1]ост. ср-тв на кс'!N5</f>
        <v>652.3</v>
      </c>
      <c r="F38" s="18">
        <f>'[1]ост. ср-тв на кс'!N4</f>
        <v>748</v>
      </c>
      <c r="G38" s="19">
        <f t="shared" si="12"/>
        <v>0.14671163575042168</v>
      </c>
      <c r="H38" s="19">
        <f t="shared" si="13"/>
        <v>0.40443109275253475</v>
      </c>
      <c r="I38" s="19">
        <f t="shared" si="14"/>
        <v>0.17112885548770929</v>
      </c>
      <c r="J38" s="19">
        <f t="shared" si="15"/>
        <v>0.12413585813044792</v>
      </c>
      <c r="K38" s="12"/>
    </row>
    <row r="39" spans="1:11" ht="18.75">
      <c r="A39" s="17" t="s">
        <v>68</v>
      </c>
      <c r="B39" s="18">
        <v>8.12</v>
      </c>
      <c r="C39" s="18">
        <v>7</v>
      </c>
      <c r="D39" s="29">
        <v>6.12</v>
      </c>
      <c r="E39" s="29">
        <f>'[1]mibid-mibor'!C8</f>
        <v>6.29</v>
      </c>
      <c r="F39" s="29">
        <f>'[1]mibid-mibor'!D8</f>
        <v>6.29</v>
      </c>
      <c r="G39" s="19">
        <f t="shared" si="12"/>
        <v>0</v>
      </c>
      <c r="H39" s="19">
        <f t="shared" si="13"/>
        <v>0.02777777777777768</v>
      </c>
      <c r="I39" s="19">
        <f t="shared" si="14"/>
        <v>-0.10142857142857142</v>
      </c>
      <c r="J39" s="19">
        <f t="shared" si="15"/>
        <v>-0.22536945812807874</v>
      </c>
      <c r="K39" s="12"/>
    </row>
    <row r="40" spans="1:11" ht="18.75">
      <c r="A40" s="17" t="s">
        <v>69</v>
      </c>
      <c r="B40" s="18">
        <v>11.04</v>
      </c>
      <c r="C40" s="18">
        <v>4.63</v>
      </c>
      <c r="D40" s="29">
        <v>7.09</v>
      </c>
      <c r="E40" s="29">
        <f>'[1]mibid-mibor'!E8</f>
        <v>7.37</v>
      </c>
      <c r="F40" s="29">
        <f>'[1]mibid-mibor'!F8</f>
        <v>7.37</v>
      </c>
      <c r="G40" s="19">
        <f t="shared" si="12"/>
        <v>0</v>
      </c>
      <c r="H40" s="19">
        <f t="shared" si="13"/>
        <v>0.03949224259520445</v>
      </c>
      <c r="I40" s="19">
        <f t="shared" si="14"/>
        <v>0.5917926565874732</v>
      </c>
      <c r="J40" s="19">
        <f t="shared" si="15"/>
        <v>-0.33242753623188404</v>
      </c>
      <c r="K40" s="12"/>
    </row>
    <row r="41" spans="1:11" ht="18.75">
      <c r="A41" s="17" t="s">
        <v>70</v>
      </c>
      <c r="B41" s="29">
        <v>30.2</v>
      </c>
      <c r="C41" s="29">
        <v>30.72</v>
      </c>
      <c r="D41" s="29">
        <v>31.4001</v>
      </c>
      <c r="E41" s="29">
        <f>'[1]МакроDelay'!M36</f>
        <v>31.257544969519827</v>
      </c>
      <c r="F41" s="29">
        <f>'[1]МакроDelay'!J36</f>
        <v>31.2266</v>
      </c>
      <c r="G41" s="19">
        <f t="shared" si="12"/>
        <v>-0.0009900000000000464</v>
      </c>
      <c r="H41" s="19">
        <f>IF(ISERROR(F41/D41-1),"н/д",F41/D41-1)</f>
        <v>-0.005525460109999547</v>
      </c>
      <c r="I41" s="19">
        <f t="shared" si="14"/>
        <v>0.016490885416666767</v>
      </c>
      <c r="J41" s="19">
        <f t="shared" si="15"/>
        <v>0.033993377483443776</v>
      </c>
      <c r="K41" s="12"/>
    </row>
    <row r="42" spans="1:11" ht="18.75">
      <c r="A42" s="17" t="s">
        <v>71</v>
      </c>
      <c r="B42" s="29">
        <v>43.5</v>
      </c>
      <c r="C42" s="29">
        <v>39.79</v>
      </c>
      <c r="D42" s="29">
        <v>41.7559</v>
      </c>
      <c r="E42" s="29">
        <f>'[1]МакроDelay'!M39</f>
        <v>40.88462734320933</v>
      </c>
      <c r="F42" s="29">
        <f>'[1]МакроDelay'!J39</f>
        <v>40.7632</v>
      </c>
      <c r="G42" s="19">
        <f t="shared" si="12"/>
        <v>-0.002970000000000028</v>
      </c>
      <c r="H42" s="19">
        <f t="shared" si="13"/>
        <v>-0.023773885846071985</v>
      </c>
      <c r="I42" s="19">
        <f t="shared" si="14"/>
        <v>0.024458406634832786</v>
      </c>
      <c r="J42" s="19">
        <f t="shared" si="15"/>
        <v>-0.06291494252873564</v>
      </c>
      <c r="K42" s="12"/>
    </row>
    <row r="43" spans="1:11" ht="18.75">
      <c r="A43" s="37" t="s">
        <v>72</v>
      </c>
      <c r="B43" s="38">
        <v>40179</v>
      </c>
      <c r="C43" s="38">
        <v>40544</v>
      </c>
      <c r="D43" s="39">
        <f>'[1]ЗВР-cbr'!D5</f>
        <v>40879</v>
      </c>
      <c r="E43" s="38">
        <f>'[1]ЗВР-cbr'!D4</f>
        <v>40886</v>
      </c>
      <c r="F43" s="38">
        <f>'[1]ЗВР-cbr'!D3</f>
        <v>40893</v>
      </c>
      <c r="G43" s="40"/>
      <c r="H43" s="40"/>
      <c r="I43" s="40"/>
      <c r="J43" s="40"/>
      <c r="K43" s="12"/>
    </row>
    <row r="44" spans="1:11" ht="37.5">
      <c r="A44" s="17" t="s">
        <v>73</v>
      </c>
      <c r="B44" s="18">
        <v>426</v>
      </c>
      <c r="C44" s="18">
        <v>437.7</v>
      </c>
      <c r="D44" s="18" t="str">
        <f>'[1]ЗВР-cbr'!L5</f>
        <v>514,1</v>
      </c>
      <c r="E44" s="18" t="str">
        <f>'[1]ЗВР-cbr'!L4</f>
        <v>513</v>
      </c>
      <c r="F44" s="18" t="str">
        <f>'[1]ЗВР-cbr'!L3</f>
        <v>501,3</v>
      </c>
      <c r="G44" s="19">
        <f>IF(ISERROR(F44/E44-1),"н/д",F44/E44-1)</f>
        <v>-0.02280701754385961</v>
      </c>
      <c r="H44" s="19">
        <f>IF(ISERROR(F44/D44-1),"н/д",F44/D44-1)</f>
        <v>-0.024897879789924193</v>
      </c>
      <c r="I44" s="19">
        <f>IF(ISERROR(F44/C44-1),"н/д",F44/C44-1)</f>
        <v>0.14530500342700492</v>
      </c>
      <c r="J44" s="19">
        <f>IF(ISERROR(F44/B44-1),"н/д",F44/B44-1)</f>
        <v>0.1767605633802818</v>
      </c>
      <c r="K44" s="12"/>
    </row>
    <row r="45" spans="1:11" ht="18.75">
      <c r="A45" s="41"/>
      <c r="B45" s="38">
        <v>40179</v>
      </c>
      <c r="C45" s="38">
        <v>40544</v>
      </c>
      <c r="D45" s="38">
        <v>40875</v>
      </c>
      <c r="E45" s="38">
        <v>40889</v>
      </c>
      <c r="F45" s="38">
        <v>40896</v>
      </c>
      <c r="G45" s="40"/>
      <c r="H45" s="40"/>
      <c r="I45" s="40"/>
      <c r="J45" s="40"/>
      <c r="K45" s="12"/>
    </row>
    <row r="46" spans="1:11" ht="56.25">
      <c r="A46" s="17" t="s">
        <v>74</v>
      </c>
      <c r="B46" s="18">
        <v>8.8</v>
      </c>
      <c r="C46" s="18">
        <v>8.8</v>
      </c>
      <c r="D46" s="42">
        <v>5.7</v>
      </c>
      <c r="E46" s="42">
        <v>5.9</v>
      </c>
      <c r="F46" s="43">
        <v>6</v>
      </c>
      <c r="G46" s="19">
        <f>IF(ISERROR(F46-E46),"н/д",F46-E46)/100</f>
        <v>0.0009999999999999966</v>
      </c>
      <c r="H46" s="19">
        <f>IF(ISERROR(F46-D46),"н/д",F46-D46)/100</f>
        <v>0.0029999999999999983</v>
      </c>
      <c r="I46" s="19"/>
      <c r="J46" s="19"/>
      <c r="K46" s="8"/>
    </row>
    <row r="47" spans="1:11" ht="18.75">
      <c r="A47" s="37" t="s">
        <v>75</v>
      </c>
      <c r="B47" s="38">
        <v>40179</v>
      </c>
      <c r="C47" s="38">
        <v>40544</v>
      </c>
      <c r="D47" s="44">
        <f>'[1]M2'!S14</f>
        <v>40767</v>
      </c>
      <c r="E47" s="44">
        <f>'[1]M2'!S15</f>
        <v>40797</v>
      </c>
      <c r="F47" s="44">
        <f>'[1]M2'!S16</f>
        <v>40828</v>
      </c>
      <c r="G47" s="45"/>
      <c r="H47" s="40"/>
      <c r="I47" s="46"/>
      <c r="J47" s="46"/>
      <c r="K47" s="8"/>
    </row>
    <row r="48" spans="1:11" ht="18.75">
      <c r="A48" s="17" t="s">
        <v>76</v>
      </c>
      <c r="B48" s="18">
        <v>15697.7</v>
      </c>
      <c r="C48" s="18">
        <v>20011.9</v>
      </c>
      <c r="D48" s="18">
        <f>'[1]M2'!T14</f>
        <v>21083.8</v>
      </c>
      <c r="E48" s="18">
        <f>'[1]M2'!T15</f>
        <v>21497.4</v>
      </c>
      <c r="F48" s="18">
        <f>'[1]M2'!T16</f>
        <v>21380.9</v>
      </c>
      <c r="G48" s="19"/>
      <c r="H48" s="19">
        <f>IF(ISERROR(F48/E48-1),"н/д",F48/E48-1)</f>
        <v>-0.00541926000353532</v>
      </c>
      <c r="I48" s="19">
        <f>IF(ISERROR(F48/C48-1),"н/д",F48/C48-1)</f>
        <v>0.06840929646860117</v>
      </c>
      <c r="J48" s="19">
        <f>IF(ISERROR(F48/B48-1),"н/д",F48/B48-1)</f>
        <v>0.3620402988972906</v>
      </c>
      <c r="K48" s="8"/>
    </row>
    <row r="49" spans="1:11" ht="75">
      <c r="A49" s="17" t="s">
        <v>77</v>
      </c>
      <c r="B49" s="18">
        <v>102.1</v>
      </c>
      <c r="C49" s="18">
        <v>90.7</v>
      </c>
      <c r="D49" s="18">
        <f>'[1]ПромПр-во'!I404</f>
        <v>106.2</v>
      </c>
      <c r="E49" s="18">
        <f>'[1]ПромПр-во'!I405</f>
        <v>103.9</v>
      </c>
      <c r="F49" s="18">
        <f>'[1]ПромПр-во'!I408</f>
        <v>103.6</v>
      </c>
      <c r="G49" s="19"/>
      <c r="H49" s="19">
        <f>IF(ISERROR(F49/E49-1),"н/д",F49/E49-1)</f>
        <v>-0.002887391722810495</v>
      </c>
      <c r="I49" s="19">
        <f>IF(ISERROR(F49/C49-1),"н/д",F49/C49-1)</f>
        <v>0.14222712238147728</v>
      </c>
      <c r="J49" s="19">
        <f>IF(ISERROR(F49/B49-1),"н/д",F49/B49-1)</f>
        <v>0.014691478942213454</v>
      </c>
      <c r="K49" s="8"/>
    </row>
    <row r="50" spans="1:11" ht="18.75">
      <c r="A50" s="37"/>
      <c r="B50" s="38">
        <v>40179</v>
      </c>
      <c r="C50" s="38">
        <v>40544</v>
      </c>
      <c r="D50" s="38">
        <v>40787</v>
      </c>
      <c r="E50" s="38">
        <v>40817</v>
      </c>
      <c r="F50" s="38">
        <v>40848</v>
      </c>
      <c r="G50" s="38"/>
      <c r="H50" s="40"/>
      <c r="I50" s="40"/>
      <c r="J50" s="40"/>
      <c r="K50" s="12"/>
    </row>
    <row r="51" spans="1:11" ht="18.75">
      <c r="A51" s="17" t="s">
        <v>78</v>
      </c>
      <c r="B51" s="18">
        <v>37.641</v>
      </c>
      <c r="C51" s="18">
        <v>39.9569</v>
      </c>
      <c r="D51" s="18">
        <v>36.7778</v>
      </c>
      <c r="E51" s="18">
        <v>36.002</v>
      </c>
      <c r="F51" s="18">
        <v>35.964</v>
      </c>
      <c r="G51" s="19"/>
      <c r="H51" s="19">
        <f>IF(ISERROR(F51/E51-1),"н/д",F51/E51-1)</f>
        <v>-0.001055496916838039</v>
      </c>
      <c r="I51" s="19">
        <f>IF(ISERROR(F51/C51-1),"н/д",F51/C51-1)</f>
        <v>-0.09993017476330746</v>
      </c>
      <c r="J51" s="19">
        <f>IF(ISERROR(F51/B51-1),"н/д",F51/B51-1)</f>
        <v>-0.04455248266517897</v>
      </c>
      <c r="K51" s="12"/>
    </row>
    <row r="52" spans="1:11" ht="37.5">
      <c r="A52" s="17" t="s">
        <v>79</v>
      </c>
      <c r="B52" s="18">
        <v>2094.731</v>
      </c>
      <c r="C52" s="18">
        <v>2940.392</v>
      </c>
      <c r="D52" s="18">
        <v>3697.162</v>
      </c>
      <c r="E52" s="18">
        <v>3995.038</v>
      </c>
      <c r="F52" s="18">
        <v>4012.609</v>
      </c>
      <c r="G52" s="19"/>
      <c r="H52" s="19">
        <f>IF(ISERROR(F52/E52-1),"н/д",F52/E52-1)</f>
        <v>0.004398205974511349</v>
      </c>
      <c r="I52" s="19">
        <f>IF(ISERROR(F52/C52-1),"н/д",F52/C52-1)</f>
        <v>0.36465103972531554</v>
      </c>
      <c r="J52" s="19">
        <f>IF(ISERROR(F52/B52-1),"н/д",F52/B52-1)</f>
        <v>0.915572452978449</v>
      </c>
      <c r="K52" s="8"/>
    </row>
    <row r="53" spans="1:14" ht="36" customHeight="1">
      <c r="A53" s="27" t="s">
        <v>80</v>
      </c>
      <c r="B53" s="27"/>
      <c r="C53" s="27"/>
      <c r="D53" s="27"/>
      <c r="E53" s="21"/>
      <c r="F53" s="21"/>
      <c r="G53" s="10"/>
      <c r="H53" s="10"/>
      <c r="I53" s="10"/>
      <c r="J53" s="10"/>
      <c r="K53" s="12"/>
      <c r="L53" s="8"/>
      <c r="M53" s="8"/>
      <c r="N53" s="8"/>
    </row>
    <row r="54" spans="1:10" ht="18.75">
      <c r="A54" s="6" t="s">
        <v>2</v>
      </c>
      <c r="B54" s="44" t="s">
        <v>81</v>
      </c>
      <c r="C54" s="44" t="s">
        <v>82</v>
      </c>
      <c r="D54" s="44">
        <v>40787</v>
      </c>
      <c r="E54" s="44">
        <v>40817</v>
      </c>
      <c r="F54" s="44">
        <v>40848</v>
      </c>
      <c r="G54" s="47" t="s">
        <v>83</v>
      </c>
      <c r="H54" s="6" t="s">
        <v>84</v>
      </c>
      <c r="I54" s="8"/>
      <c r="J54" s="12"/>
    </row>
    <row r="55" spans="1:10" ht="37.5">
      <c r="A55" s="17" t="s">
        <v>85</v>
      </c>
      <c r="B55" s="24">
        <v>7336.011</v>
      </c>
      <c r="C55" s="18">
        <v>8298.859</v>
      </c>
      <c r="D55" s="18" t="str">
        <f>'[1]Дох-Расх фед.б.'!J6</f>
        <v>990,6</v>
      </c>
      <c r="E55" s="18" t="str">
        <f>'[1]Дох-Расх фед.б.'!J5</f>
        <v>1030,1</v>
      </c>
      <c r="F55" s="18" t="str">
        <f>'[1]Дох-Расх фед.б.'!J4</f>
        <v>923,9</v>
      </c>
      <c r="G55" s="19">
        <f>IF(ISERROR(F55/E55-1),"н/д",F55/E55-1)</f>
        <v>-0.10309678671973588</v>
      </c>
      <c r="H55" s="19">
        <f>IF(ISERROR(C55/B55-1),"н/д",C55/B55-1)</f>
        <v>0.13124953056913347</v>
      </c>
      <c r="I55" s="8"/>
      <c r="J55" s="12"/>
    </row>
    <row r="56" spans="1:10" ht="37.5">
      <c r="A56" s="17" t="s">
        <v>86</v>
      </c>
      <c r="B56" s="24">
        <v>9662.149</v>
      </c>
      <c r="C56" s="18">
        <v>10094</v>
      </c>
      <c r="D56" s="18" t="str">
        <f>'[1]Дох-Расх фед.б.'!J30</f>
        <v>662</v>
      </c>
      <c r="E56" s="18" t="str">
        <f>'[1]Дох-Расх фед.б.'!J29</f>
        <v>718</v>
      </c>
      <c r="F56" s="18" t="str">
        <f>'[1]Дох-Расх фед.б.'!J28</f>
        <v>980,5</v>
      </c>
      <c r="G56" s="19">
        <f>IF(ISERROR(F56/E56-1),"н/д",F56/E56-1)</f>
        <v>0.3655988857938719</v>
      </c>
      <c r="H56" s="19">
        <f>IF(ISERROR(C56/B56-1),"н/д",C56/B56-1)</f>
        <v>0.0446951294168616</v>
      </c>
      <c r="I56" s="8"/>
      <c r="J56" s="12"/>
    </row>
    <row r="57" spans="1:10" ht="18.75">
      <c r="A57" s="17" t="s">
        <v>87</v>
      </c>
      <c r="B57" s="24">
        <f>B55-B56</f>
        <v>-2326.137999999999</v>
      </c>
      <c r="C57" s="24">
        <f>C55-C56</f>
        <v>-1795.1409999999996</v>
      </c>
      <c r="D57" s="24">
        <f>D55-D56</f>
        <v>328.6</v>
      </c>
      <c r="E57" s="24">
        <f>E55-E56</f>
        <v>312.0999999999999</v>
      </c>
      <c r="F57" s="18">
        <f>F55-F56</f>
        <v>-56.60000000000002</v>
      </c>
      <c r="G57" s="19"/>
      <c r="H57" s="19"/>
      <c r="I57" s="8"/>
      <c r="J57" s="12"/>
    </row>
    <row r="58" spans="1:10" ht="18.75">
      <c r="A58" s="6" t="s">
        <v>2</v>
      </c>
      <c r="B58" s="44" t="s">
        <v>81</v>
      </c>
      <c r="C58" s="44" t="s">
        <v>82</v>
      </c>
      <c r="D58" s="44">
        <v>40756</v>
      </c>
      <c r="E58" s="44">
        <v>40787</v>
      </c>
      <c r="F58" s="44">
        <v>40817</v>
      </c>
      <c r="G58" s="47" t="s">
        <v>83</v>
      </c>
      <c r="H58" s="6" t="s">
        <v>84</v>
      </c>
      <c r="I58" s="12"/>
      <c r="J58" s="5"/>
    </row>
    <row r="59" spans="1:10" ht="18.75">
      <c r="A59" s="17" t="s">
        <v>88</v>
      </c>
      <c r="B59" s="48">
        <v>303.4</v>
      </c>
      <c r="C59" s="48">
        <v>400.42</v>
      </c>
      <c r="D59" s="48">
        <v>44.6</v>
      </c>
      <c r="E59" s="48">
        <v>43.77</v>
      </c>
      <c r="F59" s="48">
        <v>45.43</v>
      </c>
      <c r="G59" s="19">
        <f>IF(ISERROR(F59/E59-1),"н/д",F59/E59-1)</f>
        <v>0.03792551976239422</v>
      </c>
      <c r="H59" s="19">
        <f>IF(ISERROR(C59/B59-1),"н/д",C59/B59-1)</f>
        <v>0.3197758734344103</v>
      </c>
      <c r="I59" s="12"/>
      <c r="J59" s="5"/>
    </row>
    <row r="60" spans="1:10" ht="18.75">
      <c r="A60" s="17" t="s">
        <v>89</v>
      </c>
      <c r="B60" s="48">
        <v>191.8</v>
      </c>
      <c r="C60" s="48">
        <v>248.74</v>
      </c>
      <c r="D60" s="48">
        <v>29.92</v>
      </c>
      <c r="E60" s="48">
        <v>27.51</v>
      </c>
      <c r="F60" s="48">
        <v>27.66</v>
      </c>
      <c r="G60" s="19">
        <f>IF(ISERROR(F60/E60-1),"н/д",F60/E60-1)</f>
        <v>0.005452562704471031</v>
      </c>
      <c r="H60" s="19">
        <f>IF(ISERROR(C60/B60-1),"н/д",C60/B60-1)</f>
        <v>0.2968717413972888</v>
      </c>
      <c r="I60" s="12"/>
      <c r="J60" s="5"/>
    </row>
    <row r="61" spans="1:10" ht="37.5">
      <c r="A61" s="17" t="s">
        <v>90</v>
      </c>
      <c r="B61" s="48">
        <f>B59-B60</f>
        <v>111.59999999999997</v>
      </c>
      <c r="C61" s="48">
        <f>C59-C60</f>
        <v>151.68</v>
      </c>
      <c r="D61" s="48">
        <f>D59-D60</f>
        <v>14.68</v>
      </c>
      <c r="E61" s="48">
        <f>E59-E60</f>
        <v>16.26</v>
      </c>
      <c r="F61" s="48">
        <f>F59-F60</f>
        <v>17.77</v>
      </c>
      <c r="G61" s="19">
        <f>IF(ISERROR(F61/E61-1),"н/д",F61/E61-1)</f>
        <v>0.09286592865928656</v>
      </c>
      <c r="H61" s="19">
        <f>IF(ISERROR(C61/B61-1),"н/д",C61/B61-1)</f>
        <v>0.359139784946237</v>
      </c>
      <c r="I61" s="12"/>
      <c r="J61" s="5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12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12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2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2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2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2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2"/>
    </row>
    <row r="69" spans="1:11" ht="15.75">
      <c r="A69" s="49"/>
      <c r="B69" s="49"/>
      <c r="C69" s="50"/>
      <c r="D69" s="51"/>
      <c r="E69" s="51"/>
      <c r="F69" s="51"/>
      <c r="G69" s="20"/>
      <c r="H69" s="20"/>
      <c r="I69" s="20"/>
      <c r="J69" s="20"/>
      <c r="K69" s="12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2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2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2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2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">
    <cfRule type="cellIs" priority="53" dxfId="53" operator="greaterThan" stopIfTrue="1">
      <formula>$I$4</formula>
    </cfRule>
    <cfRule type="cellIs" priority="54" dxfId="53" operator="lessThan" stopIfTrue="1">
      <formula>-$I$4</formula>
    </cfRule>
  </conditionalFormatting>
  <conditionalFormatting sqref="G45 G47 G36">
    <cfRule type="cellIs" priority="50" dxfId="53" operator="greaterThan" stopIfTrue="1">
      <formula>3%</formula>
    </cfRule>
    <cfRule type="cellIs" priority="51" dxfId="53" operator="lessThan" stopIfTrue="1">
      <formula>-3%</formula>
    </cfRule>
    <cfRule type="cellIs" priority="52" dxfId="11" operator="equal" stopIfTrue="1">
      <formula>"н/д"</formula>
    </cfRule>
  </conditionalFormatting>
  <conditionalFormatting sqref="H47 H45 H43 H50 H34:H36">
    <cfRule type="cellIs" priority="47" dxfId="53" operator="greaterThan" stopIfTrue="1">
      <formula>15%</formula>
    </cfRule>
    <cfRule type="cellIs" priority="48" dxfId="53" operator="lessThan" stopIfTrue="1">
      <formula>-15%</formula>
    </cfRule>
    <cfRule type="cellIs" priority="49" dxfId="54" operator="equal" stopIfTrue="1">
      <formula>"""н/д"""</formula>
    </cfRule>
  </conditionalFormatting>
  <conditionalFormatting sqref="I47 I50 I43 I45 I34:I36">
    <cfRule type="cellIs" priority="44" dxfId="53" operator="greaterThan" stopIfTrue="1">
      <formula>30%</formula>
    </cfRule>
    <cfRule type="cellIs" priority="45" dxfId="53" operator="lessThan" stopIfTrue="1">
      <formula>-30%</formula>
    </cfRule>
    <cfRule type="cellIs" priority="46" dxfId="0" operator="equal" stopIfTrue="1">
      <formula>"""н/д"""</formula>
    </cfRule>
  </conditionalFormatting>
  <conditionalFormatting sqref="J53 J47 J45 J43 J50 J34 J36">
    <cfRule type="cellIs" priority="41" dxfId="53" operator="greaterThan" stopIfTrue="1">
      <formula>40%</formula>
    </cfRule>
    <cfRule type="cellIs" priority="42" dxfId="53" operator="lessThan" stopIfTrue="1">
      <formula>-40%</formula>
    </cfRule>
    <cfRule type="cellIs" priority="43" dxfId="54" operator="equal" stopIfTrue="1">
      <formula>"""н/д"""</formula>
    </cfRule>
  </conditionalFormatting>
  <conditionalFormatting sqref="H69">
    <cfRule type="cellIs" priority="39" dxfId="53" operator="greaterThan" stopIfTrue="1">
      <formula>$H$4</formula>
    </cfRule>
    <cfRule type="cellIs" priority="40" dxfId="53" operator="lessThan" stopIfTrue="1">
      <formula>-$H$4</formula>
    </cfRule>
  </conditionalFormatting>
  <conditionalFormatting sqref="G74:G65536 G53 G69 G43 G23 G34:G35 G3:G5">
    <cfRule type="cellIs" priority="36" dxfId="53" operator="greaterThan" stopIfTrue="1">
      <formula>$G$4</formula>
    </cfRule>
    <cfRule type="cellIs" priority="37" dxfId="53" operator="lessThan" stopIfTrue="1">
      <formula>-$G$4</formula>
    </cfRule>
    <cfRule type="cellIs" priority="38" dxfId="11" operator="equal" stopIfTrue="1">
      <formula>"н/д"</formula>
    </cfRule>
  </conditionalFormatting>
  <conditionalFormatting sqref="H57 G59:G61 G44:H44 G48:H49 G51:H52 G46:H46 G37:G42 H16:J16 G24:G33 G36:J36 G55:G57">
    <cfRule type="cellIs" priority="33" dxfId="55" operator="greaterThan" stopIfTrue="1">
      <formula>3%</formula>
    </cfRule>
    <cfRule type="cellIs" priority="34" dxfId="55" operator="lessThan" stopIfTrue="1">
      <formula>-3%</formula>
    </cfRule>
    <cfRule type="cellIs" priority="35" dxfId="56" operator="equal" stopIfTrue="1">
      <formula>"н/д"</formula>
    </cfRule>
  </conditionalFormatting>
  <conditionalFormatting sqref="I44 I51:I52 I48:I49 I46 I9:I15 I17:I22 I24:I33 I36:I42 I6:I7">
    <cfRule type="cellIs" priority="30" dxfId="55" operator="greaterThan" stopIfTrue="1">
      <formula>30%</formula>
    </cfRule>
    <cfRule type="cellIs" priority="31" dxfId="55" operator="lessThan" stopIfTrue="1">
      <formula>-30%</formula>
    </cfRule>
    <cfRule type="cellIs" priority="32" dxfId="56" operator="equal" stopIfTrue="1">
      <formula>"н/д"</formula>
    </cfRule>
  </conditionalFormatting>
  <conditionalFormatting sqref="H55:H56 H9:H15 H17:H22 H24:H33 H36:H42 H6:H7">
    <cfRule type="cellIs" priority="27" dxfId="55" operator="greaterThan" stopIfTrue="1">
      <formula>10%</formula>
    </cfRule>
    <cfRule type="cellIs" priority="28" dxfId="55" operator="lessThan" stopIfTrue="1">
      <formula>-10%</formula>
    </cfRule>
    <cfRule type="cellIs" priority="29" dxfId="56" operator="equal" stopIfTrue="1">
      <formula>"н/д"</formula>
    </cfRule>
  </conditionalFormatting>
  <conditionalFormatting sqref="J44 J51:J52 J48:J49 J46 J9:J15 J17:J22 J24:J33 J36:J42 J6:J7">
    <cfRule type="cellIs" priority="24" dxfId="55" operator="greaterThan" stopIfTrue="1">
      <formula>40%</formula>
    </cfRule>
    <cfRule type="cellIs" priority="25" dxfId="55" operator="lessThan" stopIfTrue="1">
      <formula>-40%</formula>
    </cfRule>
    <cfRule type="cellIs" priority="26" dxfId="56" operator="equal" stopIfTrue="1">
      <formula>"н/д"</formula>
    </cfRule>
  </conditionalFormatting>
  <conditionalFormatting sqref="H23 H8">
    <cfRule type="cellIs" priority="21" dxfId="55" operator="greaterThan" stopIfTrue="1">
      <formula>15%</formula>
    </cfRule>
    <cfRule type="cellIs" priority="22" dxfId="55" operator="lessThan" stopIfTrue="1">
      <formula>-15%</formula>
    </cfRule>
    <cfRule type="cellIs" priority="23" dxfId="54" operator="equal" stopIfTrue="1">
      <formula>"""н/д"""</formula>
    </cfRule>
  </conditionalFormatting>
  <conditionalFormatting sqref="I23 I8">
    <cfRule type="cellIs" priority="18" dxfId="55" operator="greaterThan" stopIfTrue="1">
      <formula>30%</formula>
    </cfRule>
    <cfRule type="cellIs" priority="19" dxfId="55" operator="lessThan" stopIfTrue="1">
      <formula>-30%</formula>
    </cfRule>
    <cfRule type="cellIs" priority="20" dxfId="56" operator="equal" stopIfTrue="1">
      <formula>"""н/д"""</formula>
    </cfRule>
  </conditionalFormatting>
  <conditionalFormatting sqref="J23 J8">
    <cfRule type="cellIs" priority="15" dxfId="55" operator="greaterThan" stopIfTrue="1">
      <formula>40%</formula>
    </cfRule>
    <cfRule type="cellIs" priority="16" dxfId="55" operator="lessThan" stopIfTrue="1">
      <formula>-40%</formula>
    </cfRule>
    <cfRule type="cellIs" priority="17" dxfId="54" operator="equal" stopIfTrue="1">
      <formula>"""н/д"""</formula>
    </cfRule>
  </conditionalFormatting>
  <conditionalFormatting sqref="G16 G8">
    <cfRule type="cellIs" priority="13" dxfId="54" operator="greaterThan" stopIfTrue="1">
      <formula>"3%"</formula>
    </cfRule>
    <cfRule type="cellIs" priority="14" dxfId="0" operator="lessThan" stopIfTrue="1">
      <formula>"3%"</formula>
    </cfRule>
  </conditionalFormatting>
  <conditionalFormatting sqref="J35">
    <cfRule type="cellIs" priority="10" dxfId="57" operator="greaterThan" stopIfTrue="1">
      <formula>40%</formula>
    </cfRule>
    <cfRule type="cellIs" priority="11" dxfId="57" operator="lessThan" stopIfTrue="1">
      <formula>-40%</formula>
    </cfRule>
    <cfRule type="cellIs" priority="12" dxfId="58" operator="equal" stopIfTrue="1">
      <formula>"""н/д"""</formula>
    </cfRule>
  </conditionalFormatting>
  <conditionalFormatting sqref="G9:G15 G17:G22 G6:G7">
    <cfRule type="cellIs" priority="8" dxfId="54" operator="greaterThan" stopIfTrue="1">
      <formula>3%</formula>
    </cfRule>
    <cfRule type="cellIs" priority="9" dxfId="56" operator="lessThan" stopIfTrue="1">
      <formula>-3%</formula>
    </cfRule>
  </conditionalFormatting>
  <conditionalFormatting sqref="H61">
    <cfRule type="cellIs" priority="5" dxfId="55" operator="greaterThan" stopIfTrue="1">
      <formula>3%</formula>
    </cfRule>
    <cfRule type="cellIs" priority="6" dxfId="55" operator="lessThan" stopIfTrue="1">
      <formula>-3%</formula>
    </cfRule>
    <cfRule type="cellIs" priority="7" dxfId="56" operator="equal" stopIfTrue="1">
      <formula>"н/д"</formula>
    </cfRule>
  </conditionalFormatting>
  <conditionalFormatting sqref="H59:H61">
    <cfRule type="cellIs" priority="2" dxfId="55" operator="greaterThan" stopIfTrue="1">
      <formula>10%</formula>
    </cfRule>
    <cfRule type="cellIs" priority="3" dxfId="55" operator="lessThan" stopIfTrue="1">
      <formula>-10%</formula>
    </cfRule>
    <cfRule type="cellIs" priority="4" dxfId="56" operator="equal" stopIfTrue="1">
      <formula>"н/д"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2011-12-27T09:10:35Z</dcterms:created>
  <dcterms:modified xsi:type="dcterms:W3CDTF">2011-12-27T09:12:29Z</dcterms:modified>
  <cp:category/>
  <cp:version/>
  <cp:contentType/>
  <cp:contentStatus/>
</cp:coreProperties>
</file>