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<sst xmlns="http://schemas.openxmlformats.org/spreadsheetml/2006/main" count="109" uniqueCount="98">
  <si>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</si>
  <si>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</si>
  <si>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</si>
  <si>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</si>
  <si>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</si>
  <si>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</si>
  <si>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</si>
  <si>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</si>
  <si>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</si>
  <si>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</si>
  <si>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</si>
  <si>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</si>
  <si>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</si>
  <si>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</si>
  <si>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</si>
  <si>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</si>
  <si>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1303,5</t>
  </si>
  <si>
    <t>Индекс ММВБ</t>
  </si>
  <si>
    <t>1226,53</t>
  </si>
  <si>
    <t>Развитые рынки</t>
  </si>
  <si>
    <t>DJIA (США)</t>
  </si>
  <si>
    <t>12393,45</t>
  </si>
  <si>
    <t>NASDAQ Composite (США)</t>
  </si>
  <si>
    <t>S&amp;P500 (США)</t>
  </si>
  <si>
    <t>1310,33</t>
  </si>
  <si>
    <t>CAC 40 (Франция)</t>
  </si>
  <si>
    <t>2990,10</t>
  </si>
  <si>
    <t>DAX (Германия)</t>
  </si>
  <si>
    <t>6167,47</t>
  </si>
  <si>
    <t>FTSE (Великобритания)</t>
  </si>
  <si>
    <t>5313,34</t>
  </si>
  <si>
    <t>Nikkei (Япония)</t>
  </si>
  <si>
    <t>8440,25</t>
  </si>
  <si>
    <t>Развивающиеся рынки</t>
  </si>
  <si>
    <t>TWII (Тайвань)</t>
  </si>
  <si>
    <t>7106,09</t>
  </si>
  <si>
    <t>HCMSI (Вьетнам)</t>
  </si>
  <si>
    <t>428,80</t>
  </si>
  <si>
    <t>BSE Sensex (Индия)</t>
  </si>
  <si>
    <t>JKSE (Индонезия)</t>
  </si>
  <si>
    <t>3806,15</t>
  </si>
  <si>
    <t>SSEC (Шанхай, Китай, Composite)</t>
  </si>
  <si>
    <t>966,79</t>
  </si>
  <si>
    <t>BUSP (Бразилия)</t>
  </si>
  <si>
    <t>ТОВАРНЫЙ РЫНОК (commodities)</t>
  </si>
  <si>
    <t>Нефть Brent (USD/баррель)</t>
  </si>
  <si>
    <t>100,400</t>
  </si>
  <si>
    <t>Нефть WTI (USD/баррель)</t>
  </si>
  <si>
    <t>85,540</t>
  </si>
  <si>
    <t>Золото (USD/унция)</t>
  </si>
  <si>
    <t>1552,98</t>
  </si>
  <si>
    <t>Медь (USD/тонна)</t>
  </si>
  <si>
    <t>Никель (USD/тонна)</t>
  </si>
  <si>
    <t>16150</t>
  </si>
  <si>
    <t>Алюминий (USD/тонна)</t>
  </si>
  <si>
    <t>1983,91</t>
  </si>
  <si>
    <t>Хлопок (USd/фунт)</t>
  </si>
  <si>
    <t>69,360</t>
  </si>
  <si>
    <t>Сахар (USd/фунт)</t>
  </si>
  <si>
    <t>19,260</t>
  </si>
  <si>
    <t>Кукуруза (USd/бушель)</t>
  </si>
  <si>
    <t>557,750</t>
  </si>
  <si>
    <t>Пшеница (USd/бушель)</t>
  </si>
  <si>
    <t>641,750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</si>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</sst>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75">
          <cell r="K75" t="str">
            <v>7106,09</v>
          </cell>
          <cell r="S75">
            <v>7301.5</v>
          </cell>
        </row>
        <row r="87">
          <cell r="K87" t="str">
            <v>428,80</v>
          </cell>
          <cell r="S87">
            <v>429.2</v>
          </cell>
        </row>
        <row r="123">
          <cell r="K123" t="str">
            <v>966,79</v>
          </cell>
          <cell r="S123">
            <v>967.5799999999999</v>
          </cell>
        </row>
        <row r="151">
          <cell r="K151" t="str">
            <v>3806,15</v>
          </cell>
          <cell r="S151">
            <v>3832.82</v>
          </cell>
        </row>
      </sheetData>
      <sheetData sheetId="2">
        <row r="14">
          <cell r="I14" t="str">
            <v>6167,47</v>
          </cell>
          <cell r="L14">
            <v>6264.38</v>
          </cell>
        </row>
        <row r="92">
          <cell r="I92" t="str">
            <v>5313,34</v>
          </cell>
          <cell r="L92">
            <v>5320.860000000001</v>
          </cell>
        </row>
        <row r="149">
          <cell r="I149" t="str">
            <v>2990,10</v>
          </cell>
          <cell r="L149">
            <v>3017.0099999999998</v>
          </cell>
        </row>
      </sheetData>
      <sheetData sheetId="3">
        <row r="2">
          <cell r="G2" t="str">
            <v>12393,45</v>
          </cell>
          <cell r="H2">
            <v>12419.904396364256</v>
          </cell>
        </row>
        <row r="5">
          <cell r="G5" t="str">
            <v>8440,25</v>
          </cell>
          <cell r="H5">
            <v>8542.763157894737</v>
          </cell>
        </row>
        <row r="6">
          <cell r="G6" t="str">
            <v>1226,53</v>
          </cell>
          <cell r="H6">
            <v>1242.4331442463533</v>
          </cell>
        </row>
        <row r="8">
          <cell r="G8" t="str">
            <v>1303,5</v>
          </cell>
          <cell r="H8">
            <v>1306.4263951250803</v>
          </cell>
        </row>
        <row r="10">
          <cell r="G10" t="str">
            <v>1310,33</v>
          </cell>
          <cell r="H10">
            <v>1313.3243795854546</v>
          </cell>
        </row>
        <row r="15">
          <cell r="G15" t="str">
            <v>1983,91</v>
          </cell>
          <cell r="H15">
            <v>1993.9996381691358</v>
          </cell>
        </row>
        <row r="16">
          <cell r="G16" t="str">
            <v>1552,98</v>
          </cell>
          <cell r="H16">
            <v>1564.1952801587381</v>
          </cell>
        </row>
        <row r="17">
          <cell r="G17" t="str">
            <v>16150</v>
          </cell>
          <cell r="H17">
            <v>16230.013968866511</v>
          </cell>
        </row>
        <row r="32">
          <cell r="B32">
            <v>2839.38</v>
          </cell>
          <cell r="I32">
            <v>2850.12</v>
          </cell>
        </row>
      </sheetData>
      <sheetData sheetId="4">
        <row r="3">
          <cell r="D3">
            <v>41054</v>
          </cell>
          <cell r="L3" t="str">
            <v>513,2</v>
          </cell>
        </row>
        <row r="4">
          <cell r="D4">
            <v>41047</v>
          </cell>
          <cell r="L4" t="str">
            <v>514,3</v>
          </cell>
        </row>
        <row r="6">
          <cell r="D6">
            <v>41033</v>
          </cell>
          <cell r="L6" t="str">
            <v>522,9</v>
          </cell>
        </row>
      </sheetData>
      <sheetData sheetId="5">
        <row r="8">
          <cell r="C8">
            <v>6.51</v>
          </cell>
          <cell r="D8">
            <v>6.51</v>
          </cell>
          <cell r="E8">
            <v>7.38</v>
          </cell>
          <cell r="F8">
            <v>7.38</v>
          </cell>
        </row>
      </sheetData>
      <sheetData sheetId="6">
        <row r="8">
          <cell r="J8">
            <v>32.9173</v>
          </cell>
          <cell r="M8">
            <v>32.45097942565336</v>
          </cell>
        </row>
        <row r="11">
          <cell r="J11">
            <v>40.8076</v>
          </cell>
          <cell r="M11">
            <v>40.45964703549475</v>
          </cell>
        </row>
      </sheetData>
      <sheetData sheetId="7">
        <row r="68">
          <cell r="I68" t="str">
            <v>100,400</v>
          </cell>
          <cell r="L68">
            <v>101.87</v>
          </cell>
        </row>
        <row r="73">
          <cell r="I73" t="str">
            <v>85,540</v>
          </cell>
          <cell r="L73">
            <v>86.53</v>
          </cell>
        </row>
        <row r="80">
          <cell r="I80" t="str">
            <v>557,750</v>
          </cell>
          <cell r="L80">
            <v>555.25</v>
          </cell>
        </row>
        <row r="81">
          <cell r="I81" t="str">
            <v>69,360</v>
          </cell>
          <cell r="L81">
            <v>70.35</v>
          </cell>
        </row>
        <row r="83">
          <cell r="I83" t="str">
            <v>641,750</v>
          </cell>
          <cell r="L83">
            <v>643.75</v>
          </cell>
        </row>
        <row r="85">
          <cell r="I85" t="str">
            <v>19,260</v>
          </cell>
          <cell r="L85">
            <v>19.42</v>
          </cell>
        </row>
        <row r="95">
          <cell r="N95">
            <v>7373.236331569665</v>
          </cell>
          <cell r="P95">
            <v>7419.532627865961</v>
          </cell>
        </row>
      </sheetData>
      <sheetData sheetId="8">
        <row r="22">
          <cell r="I22">
            <v>41010</v>
          </cell>
          <cell r="J22">
            <v>24247.2</v>
          </cell>
        </row>
        <row r="23">
          <cell r="I23">
            <v>40980</v>
          </cell>
          <cell r="J23">
            <v>24041.3</v>
          </cell>
        </row>
        <row r="24">
          <cell r="I24">
            <v>40949</v>
          </cell>
          <cell r="J24">
            <v>23851.3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30">
          <cell r="B30">
            <v>106.5</v>
          </cell>
        </row>
        <row r="31">
          <cell r="B31">
            <v>102</v>
          </cell>
        </row>
        <row r="33">
          <cell r="B33">
            <v>101.3</v>
          </cell>
        </row>
        <row r="34">
          <cell r="B34">
            <v>103.3</v>
          </cell>
        </row>
      </sheetData>
      <sheetData sheetId="11">
        <row r="5">
          <cell r="R5">
            <v>595.6</v>
          </cell>
          <cell r="S5">
            <v>580.3</v>
          </cell>
          <cell r="T5">
            <v>399.7</v>
          </cell>
          <cell r="U5">
            <v>391.1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41061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41061</v>
      </c>
      <c r="E4" s="14">
        <f>IF(J4=2,F4-3,F4-1)</f>
        <v>41060</v>
      </c>
      <c r="F4" s="14">
        <f>I1</f>
        <v>41061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 t="s">
        <v>16</v>
      </c>
      <c r="E6" s="19">
        <f>'[1]инд-обновл'!H8</f>
        <v>1306.4263951250803</v>
      </c>
      <c r="F6" s="19" t="str">
        <f>'[1]инд-обновл'!G8</f>
        <v>1303,5</v>
      </c>
      <c r="G6" s="21">
        <f>IF(ISERROR(F6/E6-1),"н/д",F6/E6-1)</f>
        <v>-0.0022400000000000198</v>
      </c>
      <c r="H6" s="21">
        <f>IF(ISERROR(F6/D6-1),"н/д",F6/D6-1)</f>
        <v>0</v>
      </c>
      <c r="I6" s="21">
        <f>IF(ISERROR(F6/C6-1),"н/д",F6/C6-1)</f>
        <v>-0.08858465278643546</v>
      </c>
      <c r="J6" s="21">
        <f>IF(ISERROR(F6/B6-1),"н/д",F6/B6-1)</f>
        <v>-0.2635593220338983</v>
      </c>
      <c r="K6" s="22"/>
    </row>
    <row r="7" spans="1:11" ht="18.75">
      <c r="A7" s="18" t="s">
        <v>17</v>
      </c>
      <c r="B7" s="19">
        <v>1668</v>
      </c>
      <c r="C7" s="19">
        <v>1448.357249819015</v>
      </c>
      <c r="D7" s="20" t="s">
        <v>18</v>
      </c>
      <c r="E7" s="19">
        <f>'[1]инд-обновл'!H6</f>
        <v>1242.4331442463533</v>
      </c>
      <c r="F7" s="19" t="str">
        <f>'[1]инд-обновл'!G6</f>
        <v>1226,53</v>
      </c>
      <c r="G7" s="21">
        <f>IF(ISERROR(F7/E7-1),"н/д",F7/E7-1)</f>
        <v>-0.012800000000000034</v>
      </c>
      <c r="H7" s="21">
        <f>IF(ISERROR(F7/D7-1),"н/д",F7/D7-1)</f>
        <v>0</v>
      </c>
      <c r="I7" s="21">
        <f>IF(ISERROR(F7/C7-1),"н/д",F7/C7-1)</f>
        <v>-0.15315782749507012</v>
      </c>
      <c r="J7" s="21">
        <f>IF(ISERROR(F7/B7-1),"н/д",F7/B7-1)</f>
        <v>-0.26467026378896885</v>
      </c>
      <c r="K7" s="13"/>
    </row>
    <row r="8" spans="1:11" ht="18.75">
      <c r="A8" s="23" t="s">
        <v>19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20</v>
      </c>
      <c r="B9" s="25">
        <v>11675</v>
      </c>
      <c r="C9" s="25">
        <v>12359.936169151748</v>
      </c>
      <c r="D9" s="25" t="s">
        <v>21</v>
      </c>
      <c r="E9" s="26">
        <f>'[1]инд-обновл'!H2</f>
        <v>12419.904396364256</v>
      </c>
      <c r="F9" s="26" t="str">
        <f>'[1]инд-обновл'!G2</f>
        <v>12393,45</v>
      </c>
      <c r="G9" s="21">
        <f aca="true" t="shared" si="0" ref="G9:G15">IF(ISERROR(F9/E9-1),"н/д",F9/E9-1)</f>
        <v>-0.0021299999999999653</v>
      </c>
      <c r="H9" s="21">
        <f>IF(ISERROR(F9/D9-1),"н/д",F9/D9-1)</f>
        <v>0</v>
      </c>
      <c r="I9" s="21">
        <f>IF(ISERROR(F9/C9-1),"н/д",F9/C9-1)</f>
        <v>0.002711488990687405</v>
      </c>
      <c r="J9" s="21">
        <f aca="true" t="shared" si="1" ref="J9:J15">IF(ISERROR(F9/B9-1),"н/д",F9/B9-1)</f>
        <v>0.06153747323340486</v>
      </c>
      <c r="K9" s="13"/>
    </row>
    <row r="10" spans="1:11" ht="18.75">
      <c r="A10" s="18" t="s">
        <v>22</v>
      </c>
      <c r="B10" s="25">
        <v>2703</v>
      </c>
      <c r="C10" s="25">
        <v>2674.206698105667</v>
      </c>
      <c r="D10" s="25">
        <v>2839.38</v>
      </c>
      <c r="E10" s="26">
        <f>'[1]инд-обновл'!I32</f>
        <v>2850.12</v>
      </c>
      <c r="F10" s="26">
        <f>'[1]инд-обновл'!B32</f>
        <v>2839.38</v>
      </c>
      <c r="G10" s="21">
        <f t="shared" si="0"/>
        <v>-0.003768262388952004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0.061765345966464436</v>
      </c>
      <c r="J10" s="21">
        <f t="shared" si="1"/>
        <v>0.050455049944506225</v>
      </c>
      <c r="K10" s="13"/>
    </row>
    <row r="11" spans="1:11" ht="18.75">
      <c r="A11" s="18" t="s">
        <v>23</v>
      </c>
      <c r="B11" s="25">
        <v>1272</v>
      </c>
      <c r="C11" s="25">
        <v>1277.8121445533097</v>
      </c>
      <c r="D11" s="25" t="s">
        <v>24</v>
      </c>
      <c r="E11" s="25">
        <f>'[1]инд-обновл'!H10</f>
        <v>1313.3243795854546</v>
      </c>
      <c r="F11" s="25" t="str">
        <f>'[1]инд-обновл'!G10</f>
        <v>1310,33</v>
      </c>
      <c r="G11" s="21">
        <f t="shared" si="0"/>
        <v>-0.0022799999999998377</v>
      </c>
      <c r="H11" s="21">
        <f>IF(ISERROR(F11/D11-1),"н/д",F11/D11-1)</f>
        <v>0</v>
      </c>
      <c r="I11" s="21">
        <f t="shared" si="3"/>
        <v>0.025448071991879262</v>
      </c>
      <c r="J11" s="21">
        <f t="shared" si="1"/>
        <v>0.03013364779874217</v>
      </c>
      <c r="K11" s="13"/>
    </row>
    <row r="12" spans="1:11" ht="18.75">
      <c r="A12" s="18" t="s">
        <v>25</v>
      </c>
      <c r="B12" s="25">
        <v>3802</v>
      </c>
      <c r="C12" s="25">
        <v>3137.36</v>
      </c>
      <c r="D12" s="25" t="s">
        <v>26</v>
      </c>
      <c r="E12" s="25">
        <f>'[1]евр-индексы'!L149</f>
        <v>3017.0099999999998</v>
      </c>
      <c r="F12" s="25" t="str">
        <f>'[1]евр-индексы'!I149</f>
        <v>2990,10</v>
      </c>
      <c r="G12" s="21">
        <f t="shared" si="0"/>
        <v>-0.008919426849761769</v>
      </c>
      <c r="H12" s="21">
        <f t="shared" si="2"/>
        <v>0</v>
      </c>
      <c r="I12" s="21">
        <f t="shared" si="3"/>
        <v>-0.046937552591988285</v>
      </c>
      <c r="J12" s="21">
        <f t="shared" si="1"/>
        <v>-0.21354550236717518</v>
      </c>
      <c r="K12" s="13"/>
    </row>
    <row r="13" spans="1:11" ht="18.75">
      <c r="A13" s="18" t="s">
        <v>27</v>
      </c>
      <c r="B13" s="25">
        <v>7070</v>
      </c>
      <c r="C13" s="25">
        <v>6057.919999999999</v>
      </c>
      <c r="D13" s="25" t="s">
        <v>28</v>
      </c>
      <c r="E13" s="26">
        <f>'[1]евр-индексы'!L14</f>
        <v>6264.38</v>
      </c>
      <c r="F13" s="26" t="str">
        <f>'[1]евр-индексы'!I14</f>
        <v>6167,47</v>
      </c>
      <c r="G13" s="21">
        <f t="shared" si="0"/>
        <v>-0.015470006608794495</v>
      </c>
      <c r="H13" s="21">
        <f t="shared" si="2"/>
        <v>0</v>
      </c>
      <c r="I13" s="21">
        <f t="shared" si="3"/>
        <v>0.018083764724525997</v>
      </c>
      <c r="J13" s="21">
        <f t="shared" si="1"/>
        <v>-0.12765629420084867</v>
      </c>
      <c r="K13" s="13"/>
    </row>
    <row r="14" spans="1:11" ht="18.75">
      <c r="A14" s="18" t="s">
        <v>29</v>
      </c>
      <c r="B14" s="25">
        <v>5956</v>
      </c>
      <c r="C14" s="25">
        <v>5649.68</v>
      </c>
      <c r="D14" s="25" t="s">
        <v>30</v>
      </c>
      <c r="E14" s="25">
        <f>'[1]евр-индексы'!L92</f>
        <v>5320.860000000001</v>
      </c>
      <c r="F14" s="25" t="str">
        <f>'[1]евр-индексы'!I92</f>
        <v>5313,34</v>
      </c>
      <c r="G14" s="21">
        <f t="shared" si="0"/>
        <v>-0.001413305367929274</v>
      </c>
      <c r="H14" s="21">
        <f t="shared" si="2"/>
        <v>0</v>
      </c>
      <c r="I14" s="21">
        <f t="shared" si="3"/>
        <v>-0.05953257529629996</v>
      </c>
      <c r="J14" s="21">
        <f t="shared" si="1"/>
        <v>-0.10790127602417732</v>
      </c>
      <c r="K14" s="13"/>
    </row>
    <row r="15" spans="1:11" ht="18.75">
      <c r="A15" s="18" t="s">
        <v>31</v>
      </c>
      <c r="B15" s="25">
        <v>10541</v>
      </c>
      <c r="C15" s="25">
        <v>8390.376569037657</v>
      </c>
      <c r="D15" s="25" t="s">
        <v>32</v>
      </c>
      <c r="E15" s="25">
        <f>'[1]инд-обновл'!H5</f>
        <v>8542.763157894737</v>
      </c>
      <c r="F15" s="25" t="str">
        <f>'[1]инд-обновл'!G5</f>
        <v>8440,25</v>
      </c>
      <c r="G15" s="21">
        <f t="shared" si="0"/>
        <v>-0.01200000000000001</v>
      </c>
      <c r="H15" s="21">
        <f t="shared" si="2"/>
        <v>0</v>
      </c>
      <c r="I15" s="21">
        <f t="shared" si="3"/>
        <v>0.00594412307385439</v>
      </c>
      <c r="J15" s="21">
        <f t="shared" si="1"/>
        <v>-0.19929323593586945</v>
      </c>
      <c r="K15" s="13"/>
    </row>
    <row r="16" spans="1:11" ht="18.75">
      <c r="A16" s="23" t="s">
        <v>33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34</v>
      </c>
      <c r="B17" s="25">
        <v>8818</v>
      </c>
      <c r="C17" s="25">
        <v>7093.04</v>
      </c>
      <c r="D17" s="25" t="s">
        <v>35</v>
      </c>
      <c r="E17" s="25">
        <f>'[1]азия-индексы'!S75</f>
        <v>7301.5</v>
      </c>
      <c r="F17" s="25" t="str">
        <f>'[1]азия-индексы'!K75</f>
        <v>7106,09</v>
      </c>
      <c r="G17" s="21">
        <f aca="true" t="shared" si="4" ref="G17:G22">IF(ISERROR(F17/E17-1),"н/д",F17/E17-1)</f>
        <v>-0.026762993905361854</v>
      </c>
      <c r="H17" s="21">
        <f aca="true" t="shared" si="5" ref="H17:H22">IF(ISERROR(F17/D17-1),"н/д",F17/D17-1)</f>
        <v>0</v>
      </c>
      <c r="I17" s="21">
        <f aca="true" t="shared" si="6" ref="I17:I22">IF(ISERROR(F17/C17-1),"н/д",F17/C17-1)</f>
        <v>0.00183983172236446</v>
      </c>
      <c r="J17" s="21">
        <f aca="true" t="shared" si="7" ref="J17:J22">IF(ISERROR(F17/B17-1),"н/д",F17/B17-1)</f>
        <v>-0.1941381265593105</v>
      </c>
      <c r="K17" s="13"/>
    </row>
    <row r="18" spans="1:11" ht="18.75">
      <c r="A18" s="18" t="s">
        <v>36</v>
      </c>
      <c r="B18" s="25">
        <v>481</v>
      </c>
      <c r="C18" s="25">
        <v>339.32</v>
      </c>
      <c r="D18" s="25" t="s">
        <v>37</v>
      </c>
      <c r="E18" s="25">
        <f>'[1]азия-индексы'!S87</f>
        <v>429.2</v>
      </c>
      <c r="F18" s="25" t="str">
        <f>'[1]азия-индексы'!K87</f>
        <v>428,80</v>
      </c>
      <c r="G18" s="21">
        <f t="shared" si="4"/>
        <v>-0.0009319664492077884</v>
      </c>
      <c r="H18" s="21">
        <f t="shared" si="5"/>
        <v>0</v>
      </c>
      <c r="I18" s="21">
        <f>IF(ISERROR(F18/C18-1),"н/д",F18/C18-1)</f>
        <v>0.26370387834492526</v>
      </c>
      <c r="J18" s="21">
        <f t="shared" si="7"/>
        <v>-0.10852390852390847</v>
      </c>
      <c r="K18" s="13"/>
    </row>
    <row r="19" spans="1:11" ht="18.75">
      <c r="A19" s="18" t="s">
        <v>38</v>
      </c>
      <c r="B19" s="25">
        <v>19156.34</v>
      </c>
      <c r="C19" s="25">
        <v>15814.72</v>
      </c>
      <c r="D19" s="25">
        <v>15988.6861</v>
      </c>
      <c r="E19" s="25">
        <v>16218.53</v>
      </c>
      <c r="F19" s="25">
        <v>15988.6861</v>
      </c>
      <c r="G19" s="21">
        <f t="shared" si="4"/>
        <v>-0.01417168510339717</v>
      </c>
      <c r="H19" s="21">
        <f t="shared" si="5"/>
        <v>0</v>
      </c>
      <c r="I19" s="21">
        <f t="shared" si="6"/>
        <v>0.0110002643107181</v>
      </c>
      <c r="J19" s="21">
        <f t="shared" si="7"/>
        <v>-0.16535799114026994</v>
      </c>
      <c r="K19" s="13"/>
    </row>
    <row r="20" spans="1:11" ht="18.75">
      <c r="A20" s="18" t="s">
        <v>39</v>
      </c>
      <c r="B20" s="25">
        <v>3479</v>
      </c>
      <c r="C20" s="25">
        <v>3889.07</v>
      </c>
      <c r="D20" s="25" t="s">
        <v>40</v>
      </c>
      <c r="E20" s="25">
        <f>'[1]азия-индексы'!S151</f>
        <v>3832.82</v>
      </c>
      <c r="F20" s="25" t="str">
        <f>'[1]азия-индексы'!K151</f>
        <v>3806,15</v>
      </c>
      <c r="G20" s="21">
        <f t="shared" si="4"/>
        <v>-0.006958323114573672</v>
      </c>
      <c r="H20" s="21">
        <f t="shared" si="5"/>
        <v>0</v>
      </c>
      <c r="I20" s="21">
        <f t="shared" si="6"/>
        <v>-0.021321292751223297</v>
      </c>
      <c r="J20" s="21">
        <f>IF(ISERROR(F20/B20-1),"н/д",F20/B20-1)</f>
        <v>0.0940356424259845</v>
      </c>
      <c r="K20" s="13"/>
    </row>
    <row r="21" spans="1:11" ht="18.75">
      <c r="A21" s="18" t="s">
        <v>41</v>
      </c>
      <c r="B21" s="25">
        <v>1259</v>
      </c>
      <c r="C21" s="25">
        <v>848.22</v>
      </c>
      <c r="D21" s="25" t="s">
        <v>42</v>
      </c>
      <c r="E21" s="25">
        <f>'[1]азия-индексы'!S123</f>
        <v>967.5799999999999</v>
      </c>
      <c r="F21" s="25" t="str">
        <f>'[1]азия-индексы'!K123</f>
        <v>966,79</v>
      </c>
      <c r="G21" s="21">
        <f t="shared" si="4"/>
        <v>-0.0008164699559726207</v>
      </c>
      <c r="H21" s="21">
        <f t="shared" si="5"/>
        <v>0</v>
      </c>
      <c r="I21" s="21">
        <f t="shared" si="6"/>
        <v>0.13978684775176253</v>
      </c>
      <c r="J21" s="21">
        <f t="shared" si="7"/>
        <v>-0.2320969023034154</v>
      </c>
      <c r="K21" s="13"/>
    </row>
    <row r="22" spans="1:11" ht="18.75">
      <c r="A22" s="18" t="s">
        <v>43</v>
      </c>
      <c r="B22" s="25">
        <v>70127.04</v>
      </c>
      <c r="C22" s="25">
        <v>58600.37</v>
      </c>
      <c r="D22" s="25">
        <v>54490.41</v>
      </c>
      <c r="E22" s="25">
        <v>53797.91</v>
      </c>
      <c r="F22" s="25">
        <v>54490.41</v>
      </c>
      <c r="G22" s="21">
        <f t="shared" si="4"/>
        <v>0.012872247267598391</v>
      </c>
      <c r="H22" s="21">
        <f t="shared" si="5"/>
        <v>0</v>
      </c>
      <c r="I22" s="21">
        <f t="shared" si="6"/>
        <v>-0.07013539334307961</v>
      </c>
      <c r="J22" s="21">
        <f t="shared" si="7"/>
        <v>-0.22297575942175785</v>
      </c>
      <c r="K22" s="13"/>
    </row>
    <row r="23" spans="1:14" ht="36.75" customHeight="1">
      <c r="A23" s="28" t="s">
        <v>44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45</v>
      </c>
      <c r="B24" s="29">
        <v>95.7</v>
      </c>
      <c r="C24" s="29">
        <v>112.45</v>
      </c>
      <c r="D24" s="30" t="s">
        <v>46</v>
      </c>
      <c r="E24" s="29">
        <f>'[1]сырье'!L68</f>
        <v>101.87</v>
      </c>
      <c r="F24" s="29" t="str">
        <f>'[1]сырье'!I68</f>
        <v>100,400</v>
      </c>
      <c r="G24" s="21">
        <f>IF(ISERROR(F24/E24-1),"н/д",F24/E24-1)</f>
        <v>-0.014430156081280066</v>
      </c>
      <c r="H24" s="21">
        <f aca="true" t="shared" si="8" ref="H24:H33">IF(ISERROR(F24/D24-1),"н/д",F24/D24-1)</f>
        <v>0</v>
      </c>
      <c r="I24" s="21">
        <f aca="true" t="shared" si="9" ref="I24:I33">IF(ISERROR(F24/C24-1),"н/д",F24/C24-1)</f>
        <v>-0.10715873721654068</v>
      </c>
      <c r="J24" s="21">
        <f>IF(ISERROR(F24/B24-1),"н/д",F24/B24-1)</f>
        <v>0.04911180773249746</v>
      </c>
      <c r="K24" s="13"/>
    </row>
    <row r="25" spans="1:11" ht="18.75">
      <c r="A25" s="18" t="s">
        <v>47</v>
      </c>
      <c r="B25" s="29">
        <v>89.25</v>
      </c>
      <c r="C25" s="29">
        <v>101.30999999999999</v>
      </c>
      <c r="D25" s="30" t="s">
        <v>48</v>
      </c>
      <c r="E25" s="29">
        <f>'[1]сырье'!L73</f>
        <v>86.53</v>
      </c>
      <c r="F25" s="29" t="str">
        <f>'[1]сырье'!I73</f>
        <v>85,540</v>
      </c>
      <c r="G25" s="21">
        <f aca="true" t="shared" si="10" ref="G25:G33">IF(ISERROR(F25/E25-1),"н/д",F25/E25-1)</f>
        <v>-0.011441118687160468</v>
      </c>
      <c r="H25" s="21">
        <f t="shared" si="8"/>
        <v>0</v>
      </c>
      <c r="I25" s="21">
        <f t="shared" si="9"/>
        <v>-0.15566084295725968</v>
      </c>
      <c r="J25" s="21">
        <f aca="true" t="shared" si="11" ref="J25:J31">IF(ISERROR(F25/B25-1),"н/д",F25/B25-1)</f>
        <v>-0.04156862745098033</v>
      </c>
      <c r="K25" s="13"/>
    </row>
    <row r="26" spans="1:116" s="32" customFormat="1" ht="18.75">
      <c r="A26" s="18" t="s">
        <v>49</v>
      </c>
      <c r="B26" s="29">
        <v>1374.1</v>
      </c>
      <c r="C26" s="29">
        <v>1608.1023327005457</v>
      </c>
      <c r="D26" s="31" t="s">
        <v>50</v>
      </c>
      <c r="E26" s="19">
        <f>'[1]инд-обновл'!H16</f>
        <v>1564.1952801587381</v>
      </c>
      <c r="F26" s="19" t="str">
        <f>'[1]инд-обновл'!G16</f>
        <v>1552,98</v>
      </c>
      <c r="G26" s="21">
        <f t="shared" si="10"/>
        <v>-0.00717000000000001</v>
      </c>
      <c r="H26" s="21">
        <f t="shared" si="8"/>
        <v>0</v>
      </c>
      <c r="I26" s="21">
        <f t="shared" si="9"/>
        <v>-0.03427787621449241</v>
      </c>
      <c r="J26" s="21">
        <f t="shared" si="11"/>
        <v>0.1301797540208136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51</v>
      </c>
      <c r="B27" s="29">
        <v>9401.6</v>
      </c>
      <c r="C27" s="29">
        <v>7530.990876235418</v>
      </c>
      <c r="D27" s="29">
        <v>7373.236331569665</v>
      </c>
      <c r="E27" s="29">
        <f>'[1]сырье'!P95</f>
        <v>7419.532627865961</v>
      </c>
      <c r="F27" s="29">
        <f>'[1]сырье'!N95</f>
        <v>7373.236331569665</v>
      </c>
      <c r="G27" s="21">
        <f t="shared" si="10"/>
        <v>-0.006239786064477837</v>
      </c>
      <c r="H27" s="21">
        <f t="shared" si="8"/>
        <v>0</v>
      </c>
      <c r="I27" s="21">
        <f t="shared" si="9"/>
        <v>-0.02094738225796544</v>
      </c>
      <c r="J27" s="21">
        <f t="shared" si="11"/>
        <v>-0.21574664614856365</v>
      </c>
      <c r="K27" s="13"/>
    </row>
    <row r="28" spans="1:11" ht="18.75">
      <c r="A28" s="18" t="s">
        <v>52</v>
      </c>
      <c r="B28" s="29">
        <v>23875</v>
      </c>
      <c r="C28" s="29">
        <v>19100.067964658378</v>
      </c>
      <c r="D28" s="31" t="s">
        <v>53</v>
      </c>
      <c r="E28" s="29">
        <f>'[1]инд-обновл'!H17</f>
        <v>16230.013968866511</v>
      </c>
      <c r="F28" s="29" t="str">
        <f>'[1]инд-обновл'!G17</f>
        <v>16150</v>
      </c>
      <c r="G28" s="21">
        <f t="shared" si="10"/>
        <v>-0.00492999999999999</v>
      </c>
      <c r="H28" s="21">
        <f t="shared" si="8"/>
        <v>0</v>
      </c>
      <c r="I28" s="21">
        <f t="shared" si="9"/>
        <v>-0.15445327053898483</v>
      </c>
      <c r="J28" s="21">
        <f t="shared" si="11"/>
        <v>-0.3235602094240838</v>
      </c>
      <c r="K28" s="13"/>
    </row>
    <row r="29" spans="1:11" ht="18.75">
      <c r="A29" s="18" t="s">
        <v>54</v>
      </c>
      <c r="B29" s="29">
        <v>2488</v>
      </c>
      <c r="C29" s="29">
        <v>2108.0028610029403</v>
      </c>
      <c r="D29" s="31" t="s">
        <v>55</v>
      </c>
      <c r="E29" s="29">
        <f>'[1]инд-обновл'!H15</f>
        <v>1993.9996381691358</v>
      </c>
      <c r="F29" s="29" t="str">
        <f>'[1]инд-обновл'!G15</f>
        <v>1983,91</v>
      </c>
      <c r="G29" s="21">
        <f t="shared" si="10"/>
        <v>-0.005059999999999953</v>
      </c>
      <c r="H29" s="21">
        <f t="shared" si="8"/>
        <v>0</v>
      </c>
      <c r="I29" s="21">
        <f t="shared" si="9"/>
        <v>-0.05886750122525908</v>
      </c>
      <c r="J29" s="21">
        <f t="shared" si="11"/>
        <v>-0.20260852090032155</v>
      </c>
      <c r="K29" s="13"/>
    </row>
    <row r="30" spans="1:11" ht="18.75">
      <c r="A30" s="18" t="s">
        <v>56</v>
      </c>
      <c r="B30" s="29">
        <v>143.25</v>
      </c>
      <c r="C30" s="29">
        <v>96.44</v>
      </c>
      <c r="D30" s="30" t="s">
        <v>57</v>
      </c>
      <c r="E30" s="29">
        <f>'[1]сырье'!L81</f>
        <v>70.35</v>
      </c>
      <c r="F30" s="29" t="str">
        <f>'[1]сырье'!I81</f>
        <v>69,360</v>
      </c>
      <c r="G30" s="21">
        <f t="shared" si="10"/>
        <v>-0.01407249466950955</v>
      </c>
      <c r="H30" s="21">
        <f t="shared" si="8"/>
        <v>0</v>
      </c>
      <c r="I30" s="21">
        <f t="shared" si="9"/>
        <v>-0.2807963500622148</v>
      </c>
      <c r="J30" s="21">
        <f t="shared" si="11"/>
        <v>-0.5158115183246073</v>
      </c>
      <c r="K30" s="13"/>
    </row>
    <row r="31" spans="1:11" ht="18.75">
      <c r="A31" s="18" t="s">
        <v>58</v>
      </c>
      <c r="B31" s="29">
        <v>31.74</v>
      </c>
      <c r="C31" s="29">
        <v>23.29</v>
      </c>
      <c r="D31" s="30" t="s">
        <v>59</v>
      </c>
      <c r="E31" s="29">
        <f>'[1]сырье'!L85</f>
        <v>19.42</v>
      </c>
      <c r="F31" s="29" t="str">
        <f>'[1]сырье'!I85</f>
        <v>19,260</v>
      </c>
      <c r="G31" s="21">
        <f t="shared" si="10"/>
        <v>-0.008238928939237944</v>
      </c>
      <c r="H31" s="21">
        <f t="shared" si="8"/>
        <v>0</v>
      </c>
      <c r="I31" s="21">
        <f t="shared" si="9"/>
        <v>-0.17303563761270924</v>
      </c>
      <c r="J31" s="21">
        <f t="shared" si="11"/>
        <v>-0.3931947069943288</v>
      </c>
      <c r="K31" s="13"/>
    </row>
    <row r="32" spans="1:11" ht="18.75">
      <c r="A32" s="18" t="s">
        <v>60</v>
      </c>
      <c r="B32" s="29">
        <v>607</v>
      </c>
      <c r="C32" s="29">
        <v>652</v>
      </c>
      <c r="D32" s="30" t="s">
        <v>61</v>
      </c>
      <c r="E32" s="29">
        <f>'[1]сырье'!L80</f>
        <v>555.25</v>
      </c>
      <c r="F32" s="29" t="str">
        <f>'[1]сырье'!I80</f>
        <v>557,750</v>
      </c>
      <c r="G32" s="21">
        <f t="shared" si="10"/>
        <v>0.004502476361999186</v>
      </c>
      <c r="H32" s="21">
        <f t="shared" si="8"/>
        <v>0</v>
      </c>
      <c r="I32" s="21">
        <f t="shared" si="9"/>
        <v>-0.1445552147239264</v>
      </c>
      <c r="J32" s="21">
        <f>IF(ISERROR(F32/B32-1),"н/д",F32/B32-1)</f>
        <v>-0.08113673805601318</v>
      </c>
      <c r="K32" s="13"/>
    </row>
    <row r="33" spans="1:11" ht="18.75">
      <c r="A33" s="18" t="s">
        <v>62</v>
      </c>
      <c r="B33" s="29">
        <f>8698.16/30.72*100/37</f>
        <v>765.2519707207208</v>
      </c>
      <c r="C33" s="29">
        <v>698</v>
      </c>
      <c r="D33" s="30" t="s">
        <v>63</v>
      </c>
      <c r="E33" s="29">
        <f>'[1]сырье'!L83</f>
        <v>643.75</v>
      </c>
      <c r="F33" s="29" t="str">
        <f>'[1]сырье'!I83</f>
        <v>641,750</v>
      </c>
      <c r="G33" s="21">
        <f t="shared" si="10"/>
        <v>-0.003106796116504884</v>
      </c>
      <c r="H33" s="21">
        <f t="shared" si="8"/>
        <v>0</v>
      </c>
      <c r="I33" s="21">
        <f t="shared" si="9"/>
        <v>-0.08058739255014324</v>
      </c>
      <c r="J33" s="21">
        <f>IF(ISERROR(F33/B33-1),"н/д",F33/B33-1)</f>
        <v>-0.16138732789463528</v>
      </c>
      <c r="K33" s="13"/>
    </row>
    <row r="34" spans="1:14" ht="36" customHeight="1">
      <c r="A34" s="28" t="s">
        <v>64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41061</v>
      </c>
      <c r="E35" s="14">
        <f>IF(J35=2,F35-3,F35-1)</f>
        <v>41060</v>
      </c>
      <c r="F35" s="35">
        <f>I1</f>
        <v>41061</v>
      </c>
      <c r="G35" s="36"/>
      <c r="H35" s="37"/>
      <c r="I35" s="36"/>
      <c r="J35" s="38">
        <f>WEEKDAY(F35)</f>
        <v>6</v>
      </c>
      <c r="K35" s="13"/>
    </row>
    <row r="36" spans="1:11" ht="18.75">
      <c r="A36" s="18" t="s">
        <v>65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66</v>
      </c>
      <c r="B37" s="19">
        <v>973.8</v>
      </c>
      <c r="C37" s="19">
        <v>981.4</v>
      </c>
      <c r="D37" s="19">
        <f>'[1]ост. ср-тв на кс'!R5</f>
        <v>595.6</v>
      </c>
      <c r="E37" s="19">
        <f>'[1]ост. ср-тв на кс'!S5</f>
        <v>580.3</v>
      </c>
      <c r="F37" s="19">
        <f>'[1]ост. ср-тв на кс'!R5</f>
        <v>595.6</v>
      </c>
      <c r="G37" s="21">
        <f t="shared" si="12"/>
        <v>0.026365672927796124</v>
      </c>
      <c r="H37" s="21">
        <f aca="true" t="shared" si="13" ref="H37:H42">IF(ISERROR(F37/D37-1),"н/д",F37/D37-1)</f>
        <v>0</v>
      </c>
      <c r="I37" s="21">
        <f aca="true" t="shared" si="14" ref="I37:I42">IF(ISERROR(F37/C37-1),"н/д",F37/C37-1)</f>
        <v>-0.393111880986346</v>
      </c>
      <c r="J37" s="21">
        <f aca="true" t="shared" si="15" ref="J37:J42">IF(ISERROR(F37/B37-1),"н/д",F37/B37-1)</f>
        <v>-0.38837543643458605</v>
      </c>
      <c r="K37" s="13"/>
    </row>
    <row r="38" spans="1:11" ht="37.5">
      <c r="A38" s="18" t="s">
        <v>67</v>
      </c>
      <c r="B38" s="19">
        <v>638.7</v>
      </c>
      <c r="C38" s="19">
        <v>735.5</v>
      </c>
      <c r="D38" s="19">
        <f>'[1]ост. ср-тв на кс'!T5</f>
        <v>399.7</v>
      </c>
      <c r="E38" s="19">
        <f>'[1]ост. ср-тв на кс'!U5</f>
        <v>391.1</v>
      </c>
      <c r="F38" s="19">
        <f>'[1]ост. ср-тв на кс'!T5</f>
        <v>399.7</v>
      </c>
      <c r="G38" s="21">
        <f t="shared" si="12"/>
        <v>0.02198926105855281</v>
      </c>
      <c r="H38" s="21">
        <f t="shared" si="13"/>
        <v>0</v>
      </c>
      <c r="I38" s="21">
        <f t="shared" si="14"/>
        <v>-0.4565601631543168</v>
      </c>
      <c r="J38" s="21">
        <f t="shared" si="15"/>
        <v>-0.37419758885235643</v>
      </c>
      <c r="K38" s="13"/>
    </row>
    <row r="39" spans="1:11" ht="18.75">
      <c r="A39" s="18" t="s">
        <v>68</v>
      </c>
      <c r="B39" s="19">
        <v>7</v>
      </c>
      <c r="C39" s="29">
        <v>6.35</v>
      </c>
      <c r="D39" s="29">
        <f>'[1]mibid-mibor'!D8</f>
        <v>6.51</v>
      </c>
      <c r="E39" s="29">
        <f>'[1]mibid-mibor'!C8</f>
        <v>6.51</v>
      </c>
      <c r="F39" s="29">
        <f>'[1]mibid-mibor'!D8</f>
        <v>6.51</v>
      </c>
      <c r="G39" s="21">
        <f t="shared" si="12"/>
        <v>0</v>
      </c>
      <c r="H39" s="21">
        <f t="shared" si="13"/>
        <v>0</v>
      </c>
      <c r="I39" s="21">
        <f t="shared" si="14"/>
        <v>0.025196850393700787</v>
      </c>
      <c r="J39" s="21">
        <f t="shared" si="15"/>
        <v>-0.07000000000000006</v>
      </c>
      <c r="K39" s="13"/>
    </row>
    <row r="40" spans="1:11" ht="18.75">
      <c r="A40" s="18" t="s">
        <v>69</v>
      </c>
      <c r="B40" s="29">
        <v>4.63</v>
      </c>
      <c r="C40" s="29">
        <v>7.39</v>
      </c>
      <c r="D40" s="29">
        <f>'[1]mibid-mibor'!F8</f>
        <v>7.38</v>
      </c>
      <c r="E40" s="29">
        <f>'[1]mibid-mibor'!E8</f>
        <v>7.38</v>
      </c>
      <c r="F40" s="29">
        <f>'[1]mibid-mibor'!F8</f>
        <v>7.38</v>
      </c>
      <c r="G40" s="21">
        <f t="shared" si="12"/>
        <v>0</v>
      </c>
      <c r="H40" s="21">
        <f t="shared" si="13"/>
        <v>0</v>
      </c>
      <c r="I40" s="21">
        <f t="shared" si="14"/>
        <v>-0.0013531799729363803</v>
      </c>
      <c r="J40" s="21">
        <f t="shared" si="15"/>
        <v>0.593952483801296</v>
      </c>
      <c r="K40" s="13"/>
    </row>
    <row r="41" spans="1:11" ht="18.75">
      <c r="A41" s="18" t="s">
        <v>70</v>
      </c>
      <c r="B41" s="29">
        <v>30.72</v>
      </c>
      <c r="C41" s="29">
        <v>32.19614933936725</v>
      </c>
      <c r="D41" s="29">
        <v>32.9173</v>
      </c>
      <c r="E41" s="29">
        <f>'[1]МакроDelay'!M8</f>
        <v>32.45097942565336</v>
      </c>
      <c r="F41" s="29">
        <f>'[1]МакроDelay'!J8</f>
        <v>32.9173</v>
      </c>
      <c r="G41" s="21">
        <f t="shared" si="12"/>
        <v>0.014369999999999994</v>
      </c>
      <c r="H41" s="21">
        <f>IF(ISERROR(F41/D41-1),"н/д",F41/D41-1)</f>
        <v>0</v>
      </c>
      <c r="I41" s="21">
        <f t="shared" si="14"/>
        <v>0.02239866180987593</v>
      </c>
      <c r="J41" s="21">
        <f t="shared" si="15"/>
        <v>0.07152669270833334</v>
      </c>
      <c r="K41" s="13"/>
    </row>
    <row r="42" spans="1:11" ht="18.75">
      <c r="A42" s="18" t="s">
        <v>71</v>
      </c>
      <c r="B42" s="29">
        <v>39.79</v>
      </c>
      <c r="C42" s="29">
        <v>41.67128441586324</v>
      </c>
      <c r="D42" s="29">
        <v>40.8076</v>
      </c>
      <c r="E42" s="29">
        <f>'[1]МакроDelay'!M11</f>
        <v>40.45964703549475</v>
      </c>
      <c r="F42" s="29">
        <f>'[1]МакроDelay'!J11</f>
        <v>40.8076</v>
      </c>
      <c r="G42" s="21">
        <f t="shared" si="12"/>
        <v>0.008599999999999941</v>
      </c>
      <c r="H42" s="21">
        <f t="shared" si="13"/>
        <v>0</v>
      </c>
      <c r="I42" s="21">
        <f t="shared" si="14"/>
        <v>-0.02072612898714632</v>
      </c>
      <c r="J42" s="21">
        <f t="shared" si="15"/>
        <v>0.025574264890676046</v>
      </c>
      <c r="K42" s="13"/>
    </row>
    <row r="43" spans="1:11" ht="18.75">
      <c r="A43" s="39" t="s">
        <v>72</v>
      </c>
      <c r="B43" s="40">
        <v>40544</v>
      </c>
      <c r="C43" s="40">
        <v>40909</v>
      </c>
      <c r="D43" s="40">
        <f>'[1]ЗВР-cbr'!D6</f>
        <v>41033</v>
      </c>
      <c r="E43" s="40">
        <f>'[1]ЗВР-cbr'!D4</f>
        <v>41047</v>
      </c>
      <c r="F43" s="40">
        <f>'[1]ЗВР-cbr'!D3</f>
        <v>41054</v>
      </c>
      <c r="G43" s="41"/>
      <c r="H43" s="41"/>
      <c r="I43" s="41"/>
      <c r="J43" s="41"/>
      <c r="K43" s="13"/>
    </row>
    <row r="44" spans="1:11" ht="37.5">
      <c r="A44" s="18" t="s">
        <v>73</v>
      </c>
      <c r="B44" s="19">
        <v>437.7</v>
      </c>
      <c r="C44" s="19">
        <v>498</v>
      </c>
      <c r="D44" s="19" t="str">
        <f>'[1]ЗВР-cbr'!L6</f>
        <v>522,9</v>
      </c>
      <c r="E44" s="19" t="str">
        <f>'[1]ЗВР-cbr'!L4</f>
        <v>514,3</v>
      </c>
      <c r="F44" s="19" t="str">
        <f>'[1]ЗВР-cbr'!L3</f>
        <v>513,2</v>
      </c>
      <c r="G44" s="21">
        <f>IF(ISERROR(F44/E44-1),"н/д",F44/E44-1)</f>
        <v>-0.002138829476958759</v>
      </c>
      <c r="H44" s="21"/>
      <c r="I44" s="21">
        <f>IF(ISERROR(F44/C44-1),"н/д",F44/C44-1)</f>
        <v>0.030522088353413857</v>
      </c>
      <c r="J44" s="21">
        <f>IF(ISERROR(F44/B44-1),"н/д",F44/B44-1)</f>
        <v>0.17249257482293823</v>
      </c>
      <c r="K44" s="13"/>
    </row>
    <row r="45" spans="1:11" ht="18.75">
      <c r="A45" s="42"/>
      <c r="B45" s="40">
        <v>40544</v>
      </c>
      <c r="C45" s="40">
        <v>40909</v>
      </c>
      <c r="D45" s="40">
        <v>41027</v>
      </c>
      <c r="E45" s="40">
        <v>41050</v>
      </c>
      <c r="F45" s="40">
        <v>41057</v>
      </c>
      <c r="G45" s="43"/>
      <c r="H45" s="41"/>
      <c r="I45" s="41"/>
      <c r="J45" s="41"/>
      <c r="K45" s="13"/>
    </row>
    <row r="46" spans="1:11" ht="56.25">
      <c r="A46" s="18" t="s">
        <v>74</v>
      </c>
      <c r="B46" s="19">
        <v>8.8</v>
      </c>
      <c r="C46" s="19">
        <v>6.1</v>
      </c>
      <c r="D46" s="20">
        <v>1.8</v>
      </c>
      <c r="E46" s="20">
        <v>2.1</v>
      </c>
      <c r="F46" s="20">
        <v>2.2</v>
      </c>
      <c r="G46" s="21">
        <f>IF(ISERROR(F46-E46),"н/д",F46-E46)/100</f>
        <v>0.0010000000000000009</v>
      </c>
      <c r="H46" s="21">
        <f>IF(ISERROR(F46-D46),"н/д",F46-D46)/100</f>
        <v>0.004000000000000001</v>
      </c>
      <c r="I46" s="21"/>
      <c r="J46" s="21"/>
      <c r="K46" s="44"/>
    </row>
    <row r="47" spans="1:11" ht="18.75">
      <c r="A47" s="39" t="s">
        <v>75</v>
      </c>
      <c r="B47" s="45" t="s">
        <v>76</v>
      </c>
      <c r="C47" s="45" t="s">
        <v>77</v>
      </c>
      <c r="D47" s="45">
        <f>'[1]M2'!I24</f>
        <v>40949</v>
      </c>
      <c r="E47" s="45">
        <f>'[1]M2'!I23</f>
        <v>40980</v>
      </c>
      <c r="F47" s="45">
        <f>'[1]M2'!I22</f>
        <v>41010</v>
      </c>
      <c r="G47" s="46"/>
      <c r="H47" s="41"/>
      <c r="I47" s="47"/>
      <c r="J47" s="47"/>
      <c r="K47" s="44"/>
    </row>
    <row r="48" spans="1:11" ht="18.75">
      <c r="A48" s="18" t="s">
        <v>78</v>
      </c>
      <c r="B48" s="19">
        <v>20011.9</v>
      </c>
      <c r="C48" s="19">
        <v>23677.9</v>
      </c>
      <c r="D48" s="19">
        <f>'[1]M2'!J24</f>
        <v>23851.3</v>
      </c>
      <c r="E48" s="19">
        <f>'[1]M2'!J23</f>
        <v>24041.3</v>
      </c>
      <c r="F48" s="19">
        <f>'[1]M2'!J22</f>
        <v>24247.2</v>
      </c>
      <c r="G48" s="21"/>
      <c r="H48" s="21">
        <f>IF(ISERROR(F48/D48-1),"н/д",F48/D48-1)</f>
        <v>0.01659867596315512</v>
      </c>
      <c r="I48" s="21">
        <f>IF(ISERROR(F48/C48-1),"н/д",F48/C48-1)</f>
        <v>0.02404351737274002</v>
      </c>
      <c r="J48" s="21">
        <f>IF(ISERROR(F48/B48-1),"н/д",F48/B48-1)</f>
        <v>0.21163907475052346</v>
      </c>
      <c r="K48" s="8"/>
    </row>
    <row r="49" spans="1:11" ht="75">
      <c r="A49" s="18" t="s">
        <v>79</v>
      </c>
      <c r="B49" s="19">
        <v>104.7</v>
      </c>
      <c r="C49" s="19">
        <f>'[1]ПромПр-во'!B34</f>
        <v>103.3</v>
      </c>
      <c r="D49" s="19">
        <f>'[1]ПромПр-во'!B30</f>
        <v>106.5</v>
      </c>
      <c r="E49" s="19">
        <f>'[1]ПромПр-во'!B31</f>
        <v>102</v>
      </c>
      <c r="F49" s="19">
        <f>'[1]ПромПр-во'!B33</f>
        <v>101.3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80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81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82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83</v>
      </c>
      <c r="C54" s="45" t="s">
        <v>84</v>
      </c>
      <c r="D54" s="45">
        <v>40940</v>
      </c>
      <c r="E54" s="45">
        <v>40969</v>
      </c>
      <c r="F54" s="45">
        <v>41000</v>
      </c>
      <c r="G54" s="48" t="s">
        <v>85</v>
      </c>
      <c r="H54" s="6" t="s">
        <v>86</v>
      </c>
      <c r="I54" s="8"/>
      <c r="J54" s="13"/>
    </row>
    <row r="55" spans="1:10" ht="37.5">
      <c r="A55" s="18" t="s">
        <v>87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88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89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83</v>
      </c>
      <c r="C58" s="45" t="s">
        <v>84</v>
      </c>
      <c r="D58" s="45">
        <v>40909</v>
      </c>
      <c r="E58" s="45">
        <v>40940</v>
      </c>
      <c r="F58" s="45">
        <v>40969</v>
      </c>
      <c r="G58" s="48" t="s">
        <v>85</v>
      </c>
      <c r="H58" s="6" t="s">
        <v>86</v>
      </c>
      <c r="I58" s="13"/>
      <c r="J58" s="5"/>
    </row>
    <row r="59" spans="1:10" ht="18.75">
      <c r="A59" s="18" t="s">
        <v>90</v>
      </c>
      <c r="B59" s="20">
        <v>400.42</v>
      </c>
      <c r="C59" s="20">
        <v>522</v>
      </c>
      <c r="D59" s="20">
        <v>40.1</v>
      </c>
      <c r="E59" s="20">
        <v>45</v>
      </c>
      <c r="F59" s="20">
        <v>48</v>
      </c>
      <c r="G59" s="21">
        <f>IF(ISERROR(F59/E59-1),"н/д",F59/E59-1)</f>
        <v>0.06666666666666665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91</v>
      </c>
      <c r="B60" s="20">
        <v>248.74</v>
      </c>
      <c r="C60" s="20">
        <v>323.2</v>
      </c>
      <c r="D60" s="20">
        <v>19.6</v>
      </c>
      <c r="E60" s="20">
        <v>25.2</v>
      </c>
      <c r="F60" s="20">
        <v>28.5</v>
      </c>
      <c r="G60" s="21">
        <f>IF(ISERROR(F60/E60-1),"н/д",F60/E60-1)</f>
        <v>0.13095238095238093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92</v>
      </c>
      <c r="B61" s="20">
        <f>B59-B60</f>
        <v>151.68</v>
      </c>
      <c r="C61" s="20">
        <f>C59-C60</f>
        <v>198.8</v>
      </c>
      <c r="D61" s="20">
        <f>D59-D60</f>
        <v>20.5</v>
      </c>
      <c r="E61" s="20">
        <f>E59-E60</f>
        <v>19.8</v>
      </c>
      <c r="F61" s="20">
        <f>F59-F60</f>
        <v>19.5</v>
      </c>
      <c r="G61" s="21">
        <f>IF(ISERROR(F61/E61-1),"н/д",F61/E61-1)</f>
        <v>-0.015151515151515138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83</v>
      </c>
      <c r="C62" s="45" t="s">
        <v>84</v>
      </c>
      <c r="D62" s="45" t="s">
        <v>93</v>
      </c>
      <c r="E62" s="45" t="s">
        <v>94</v>
      </c>
      <c r="F62" s="45" t="s">
        <v>95</v>
      </c>
      <c r="G62" s="48" t="s">
        <v>96</v>
      </c>
      <c r="H62" s="6" t="s">
        <v>86</v>
      </c>
      <c r="I62" s="8"/>
      <c r="J62" s="8"/>
      <c r="K62" s="13"/>
    </row>
    <row r="63" spans="1:11" ht="56.25">
      <c r="A63" s="18" t="s">
        <v>97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8"/>
      <c r="F68" s="8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52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3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5"/>
      <c r="G74" s="10"/>
      <c r="H74" s="10"/>
      <c r="I74" s="10"/>
      <c r="J74" s="10"/>
    </row>
    <row r="75" spans="1:10" s="8" customFormat="1" ht="15.75">
      <c r="A75" s="54"/>
      <c r="B75" s="54"/>
      <c r="C75" s="55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5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5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5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5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5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5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5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5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2012-06-01T09:22:52Z</dcterms:created>
  <dcterms:modified xsi:type="dcterms:W3CDTF">2012-06-01T09:24:46Z</dcterms:modified>
  <cp:category/>
  <cp:version/>
  <cp:contentType/>
  <cp:contentStatus/>
</cp:coreProperties>
</file>