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<sst xmlns="http://schemas.openxmlformats.org/spreadsheetml/2006/main" count="94" uniqueCount="78">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</sst>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93">
          <cell r="K93" t="str">
            <v>7273,13</v>
          </cell>
          <cell r="S93">
            <v>7281.5</v>
          </cell>
        </row>
        <row r="105">
          <cell r="K105" t="str">
            <v>431,08</v>
          </cell>
          <cell r="S105">
            <v>435.59</v>
          </cell>
        </row>
        <row r="141">
          <cell r="K141" t="str">
            <v>958,00</v>
          </cell>
          <cell r="S141">
            <v>964.71</v>
          </cell>
        </row>
        <row r="169">
          <cell r="K169" t="str">
            <v>3867,71</v>
          </cell>
          <cell r="S169">
            <v>3860.16</v>
          </cell>
        </row>
      </sheetData>
      <sheetData sheetId="2">
        <row r="33">
          <cell r="I33" t="str">
            <v>6250,21</v>
          </cell>
          <cell r="L33">
            <v>6248.2</v>
          </cell>
        </row>
        <row r="110">
          <cell r="I110" t="str">
            <v>5519,36</v>
          </cell>
          <cell r="L110">
            <v>5491.089999999999</v>
          </cell>
        </row>
        <row r="167">
          <cell r="I167" t="str">
            <v>3059,62</v>
          </cell>
          <cell r="L167">
            <v>3066.19</v>
          </cell>
        </row>
      </sheetData>
      <sheetData sheetId="3">
        <row r="2">
          <cell r="G2" t="str">
            <v>12741,82</v>
          </cell>
          <cell r="H2">
            <v>12767.226781294778</v>
          </cell>
        </row>
        <row r="5">
          <cell r="G5" t="str">
            <v>8655,87</v>
          </cell>
          <cell r="H5">
            <v>8721.015989441126</v>
          </cell>
        </row>
        <row r="6">
          <cell r="G6" t="str">
            <v>1345,23</v>
          </cell>
          <cell r="H6">
            <v>1348.3311616718452</v>
          </cell>
        </row>
        <row r="8">
          <cell r="G8" t="str">
            <v>1397,32</v>
          </cell>
          <cell r="H8">
            <v>1388.9998906549768</v>
          </cell>
        </row>
        <row r="10">
          <cell r="G10" t="str">
            <v>1344,78</v>
          </cell>
          <cell r="H10">
            <v>1342.8463013260903</v>
          </cell>
        </row>
        <row r="15">
          <cell r="G15" t="str">
            <v>1921,39</v>
          </cell>
          <cell r="H15">
            <v>1929.009587872095</v>
          </cell>
        </row>
        <row r="16">
          <cell r="G16" t="str">
            <v>1631,19</v>
          </cell>
          <cell r="H16">
            <v>1626.9923597119432</v>
          </cell>
        </row>
        <row r="17">
          <cell r="G17" t="str">
            <v>16643</v>
          </cell>
          <cell r="H17">
            <v>16649.992997058765</v>
          </cell>
        </row>
        <row r="32">
          <cell r="B32">
            <v>2839.38</v>
          </cell>
          <cell r="I32">
            <v>2850.12</v>
          </cell>
        </row>
      </sheetData>
      <sheetData sheetId="4">
        <row r="3">
          <cell r="D3">
            <v>41068</v>
          </cell>
          <cell r="L3" t="str">
            <v>512,4</v>
          </cell>
        </row>
        <row r="4">
          <cell r="D4">
            <v>41061</v>
          </cell>
          <cell r="L4" t="str">
            <v>509,2</v>
          </cell>
        </row>
      </sheetData>
      <sheetData sheetId="5">
        <row r="8">
          <cell r="C8">
            <v>6.49</v>
          </cell>
          <cell r="D8">
            <v>6.49</v>
          </cell>
          <cell r="E8">
            <v>7.38</v>
          </cell>
          <cell r="F8">
            <v>7.38</v>
          </cell>
        </row>
      </sheetData>
      <sheetData sheetId="6">
        <row r="8">
          <cell r="J8">
            <v>32.1315</v>
          </cell>
          <cell r="M8">
            <v>32.3945436948018</v>
          </cell>
        </row>
        <row r="11">
          <cell r="J11">
            <v>40.8231</v>
          </cell>
          <cell r="M11">
            <v>40.90777910274267</v>
          </cell>
        </row>
      </sheetData>
      <sheetData sheetId="7">
        <row r="76">
          <cell r="K76" t="str">
            <v>94,730</v>
          </cell>
          <cell r="N76">
            <v>96.05</v>
          </cell>
        </row>
        <row r="81">
          <cell r="K81" t="str">
            <v>82,540</v>
          </cell>
          <cell r="N81">
            <v>83.27000000000001</v>
          </cell>
        </row>
        <row r="88">
          <cell r="K88" t="str">
            <v>537,250</v>
          </cell>
          <cell r="N88">
            <v>534</v>
          </cell>
        </row>
        <row r="89">
          <cell r="K89" t="str">
            <v>72,210</v>
          </cell>
          <cell r="N89">
            <v>71.86</v>
          </cell>
        </row>
        <row r="91">
          <cell r="K91" t="str">
            <v>675,000</v>
          </cell>
          <cell r="N91">
            <v>672.5</v>
          </cell>
        </row>
        <row r="93">
          <cell r="K93" t="str">
            <v>19,860</v>
          </cell>
          <cell r="N93">
            <v>19.99</v>
          </cell>
        </row>
      </sheetData>
      <sheetData sheetId="8">
        <row r="22">
          <cell r="I22">
            <v>41010</v>
          </cell>
          <cell r="J22">
            <v>24247.2</v>
          </cell>
        </row>
        <row r="23">
          <cell r="I23">
            <v>40980</v>
          </cell>
          <cell r="J23">
            <v>24041.3</v>
          </cell>
        </row>
        <row r="24">
          <cell r="I24">
            <v>40949</v>
          </cell>
          <cell r="J24">
            <v>23851.3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30">
          <cell r="B30">
            <v>106.5</v>
          </cell>
        </row>
        <row r="31">
          <cell r="B31">
            <v>102</v>
          </cell>
        </row>
        <row r="33">
          <cell r="B33">
            <v>101.3</v>
          </cell>
        </row>
        <row r="34">
          <cell r="B34">
            <v>103.3</v>
          </cell>
        </row>
      </sheetData>
      <sheetData sheetId="11">
        <row r="5">
          <cell r="R5">
            <v>811</v>
          </cell>
          <cell r="S5">
            <v>862</v>
          </cell>
          <cell r="T5">
            <v>632.7</v>
          </cell>
          <cell r="U5">
            <v>689.8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41079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41061</v>
      </c>
      <c r="E4" s="14">
        <f>IF(J4=2,F4-3,F4-1)</f>
        <v>41078</v>
      </c>
      <c r="F4" s="14">
        <f>I1</f>
        <v>41079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1298.0857979854732</v>
      </c>
      <c r="E6" s="19">
        <f>'[1]инд-обновл'!H8</f>
        <v>1388.9998906549768</v>
      </c>
      <c r="F6" s="19" t="str">
        <f>'[1]инд-обновл'!G8</f>
        <v>1397,32</v>
      </c>
      <c r="G6" s="21">
        <f>IF(ISERROR(F6/E6-1),"н/д",F6/E6-1)</f>
        <v>0.00598999999999994</v>
      </c>
      <c r="H6" s="21">
        <f>IF(ISERROR(F6/D6-1),"н/д",F6/D6-1)</f>
        <v>0.07644656629671975</v>
      </c>
      <c r="I6" s="21">
        <f>IF(ISERROR(F6/C6-1),"н/д",F6/C6-1)</f>
        <v>-0.02298512238706718</v>
      </c>
      <c r="J6" s="21">
        <f>IF(ISERROR(F6/B6-1),"н/д",F6/B6-1)</f>
        <v>-0.21055367231638422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1227.6868686868688</v>
      </c>
      <c r="E7" s="19">
        <f>'[1]инд-обновл'!H6</f>
        <v>1348.3311616718452</v>
      </c>
      <c r="F7" s="19" t="str">
        <f>'[1]инд-обновл'!G6</f>
        <v>1345,23</v>
      </c>
      <c r="G7" s="21">
        <f>IF(ISERROR(F7/E7-1),"н/д",F7/E7-1)</f>
        <v>-0.0022999999999999687</v>
      </c>
      <c r="H7" s="21">
        <f>IF(ISERROR(F7/D7-1),"н/д",F7/D7-1)</f>
        <v>0.095743576241762</v>
      </c>
      <c r="I7" s="21">
        <f>IF(ISERROR(F7/C7-1),"н/д",F7/C7-1)</f>
        <v>-0.07120290924901407</v>
      </c>
      <c r="J7" s="21">
        <f>IF(ISERROR(F7/B7-1),"н/д",F7/B7-1)</f>
        <v>-0.19350719424460427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12393.456873453191</v>
      </c>
      <c r="E9" s="26">
        <f>'[1]инд-обновл'!H2</f>
        <v>12767.226781294778</v>
      </c>
      <c r="F9" s="26" t="str">
        <f>'[1]инд-обновл'!G2</f>
        <v>12741,82</v>
      </c>
      <c r="G9" s="21">
        <f aca="true" t="shared" si="0" ref="G9:G15">IF(ISERROR(F9/E9-1),"н/д",F9/E9-1)</f>
        <v>-0.0019900000000000473</v>
      </c>
      <c r="H9" s="21">
        <f>IF(ISERROR(F9/D9-1),"н/д",F9/D9-1)</f>
        <v>0.028108632652202425</v>
      </c>
      <c r="I9" s="21">
        <f>IF(ISERROR(F9/C9-1),"н/д",F9/C9-1)</f>
        <v>0.03089690962978975</v>
      </c>
      <c r="J9" s="21">
        <f aca="true" t="shared" si="1" ref="J9:J15">IF(ISERROR(F9/B9-1),"н/д",F9/B9-1)</f>
        <v>0.09137644539614564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2850.12</v>
      </c>
      <c r="E10" s="26">
        <f>'[1]инд-обновл'!I32</f>
        <v>2850.12</v>
      </c>
      <c r="F10" s="26">
        <f>'[1]инд-обновл'!B32</f>
        <v>2839.38</v>
      </c>
      <c r="G10" s="21">
        <f t="shared" si="0"/>
        <v>-0.003768262388952004</v>
      </c>
      <c r="H10" s="21">
        <f aca="true" t="shared" si="2" ref="H10:H15">IF(ISERROR(F10/D10-1),"н/д",F10/D10-1)</f>
        <v>-0.003768262388952004</v>
      </c>
      <c r="I10" s="21">
        <f aca="true" t="shared" si="3" ref="I10:I15">IF(ISERROR(F10/C10-1),"н/д",F10/C10-1)</f>
        <v>0.061765345966464436</v>
      </c>
      <c r="J10" s="21">
        <f t="shared" si="1"/>
        <v>0.050455049944506225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1310.3264435695537</v>
      </c>
      <c r="E11" s="25">
        <f>'[1]инд-обновл'!H10</f>
        <v>1342.8463013260903</v>
      </c>
      <c r="F11" s="25" t="str">
        <f>'[1]инд-обновл'!G10</f>
        <v>1344,78</v>
      </c>
      <c r="G11" s="21">
        <f t="shared" si="0"/>
        <v>0.0014400000000001079</v>
      </c>
      <c r="H11" s="21">
        <f>IF(ISERROR(F11/D11-1),"н/д",F11/D11-1)</f>
        <v>0.0262938724922539</v>
      </c>
      <c r="I11" s="21">
        <f t="shared" si="3"/>
        <v>0.05240821644413196</v>
      </c>
      <c r="J11" s="21">
        <f t="shared" si="1"/>
        <v>0.05721698113207552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2950.47</v>
      </c>
      <c r="E12" s="25">
        <f>'[1]евр-индексы'!L167</f>
        <v>3066.19</v>
      </c>
      <c r="F12" s="25" t="str">
        <f>'[1]евр-индексы'!I167</f>
        <v>3059,62</v>
      </c>
      <c r="G12" s="21">
        <f t="shared" si="0"/>
        <v>-0.002142724358242698</v>
      </c>
      <c r="H12" s="21">
        <f t="shared" si="2"/>
        <v>0.036994106023786166</v>
      </c>
      <c r="I12" s="21">
        <f t="shared" si="3"/>
        <v>-0.024778794910370605</v>
      </c>
      <c r="J12" s="21">
        <f t="shared" si="1"/>
        <v>-0.19526038926880596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6050.29</v>
      </c>
      <c r="E13" s="26">
        <f>'[1]евр-индексы'!L33</f>
        <v>6248.2</v>
      </c>
      <c r="F13" s="26" t="str">
        <f>'[1]евр-индексы'!I33</f>
        <v>6250,21</v>
      </c>
      <c r="G13" s="21">
        <f t="shared" si="0"/>
        <v>0.0003216926474824966</v>
      </c>
      <c r="H13" s="21">
        <f t="shared" si="2"/>
        <v>0.0330430442177152</v>
      </c>
      <c r="I13" s="21">
        <f t="shared" si="3"/>
        <v>0.03174191801806581</v>
      </c>
      <c r="J13" s="21">
        <f t="shared" si="1"/>
        <v>-0.11595332390381896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5320.86</v>
      </c>
      <c r="E14" s="25">
        <f>'[1]евр-индексы'!L110</f>
        <v>5491.089999999999</v>
      </c>
      <c r="F14" s="25" t="str">
        <f>'[1]евр-индексы'!I110</f>
        <v>5519,36</v>
      </c>
      <c r="G14" s="21">
        <f t="shared" si="0"/>
        <v>0.0051483403113044</v>
      </c>
      <c r="H14" s="21">
        <f t="shared" si="2"/>
        <v>0.03730599940611112</v>
      </c>
      <c r="I14" s="21">
        <f t="shared" si="3"/>
        <v>-0.023066793163506683</v>
      </c>
      <c r="J14" s="21">
        <f t="shared" si="1"/>
        <v>-0.073310946944258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8440.210811195782</v>
      </c>
      <c r="E15" s="25">
        <f>'[1]инд-обновл'!H5</f>
        <v>8721.015989441126</v>
      </c>
      <c r="F15" s="25" t="str">
        <f>'[1]инд-обновл'!G5</f>
        <v>8655,87</v>
      </c>
      <c r="G15" s="21">
        <f t="shared" si="0"/>
        <v>-0.007469999999999977</v>
      </c>
      <c r="H15" s="21">
        <f t="shared" si="2"/>
        <v>0.025551398374807244</v>
      </c>
      <c r="I15" s="21">
        <f t="shared" si="3"/>
        <v>0.03164261207799335</v>
      </c>
      <c r="J15" s="21">
        <f t="shared" si="1"/>
        <v>-0.17883787116971817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7106.09</v>
      </c>
      <c r="E17" s="25">
        <f>'[1]азия-индексы'!S93</f>
        <v>7281.5</v>
      </c>
      <c r="F17" s="25" t="str">
        <f>'[1]азия-индексы'!K93</f>
        <v>7273,13</v>
      </c>
      <c r="G17" s="21">
        <f aca="true" t="shared" si="4" ref="G17:G22">IF(ISERROR(F17/E17-1),"н/д",F17/E17-1)</f>
        <v>-0.0011494884295818464</v>
      </c>
      <c r="H17" s="21">
        <f aca="true" t="shared" si="5" ref="H17:H22">IF(ISERROR(F17/D17-1),"н/д",F17/D17-1)</f>
        <v>0.023506597861834067</v>
      </c>
      <c r="I17" s="21">
        <f aca="true" t="shared" si="6" ref="I17:I22">IF(ISERROR(F17/C17-1),"н/д",F17/C17-1)</f>
        <v>0.02538967776862955</v>
      </c>
      <c r="J17" s="21">
        <f aca="true" t="shared" si="7" ref="J17:J22">IF(ISERROR(F17/B17-1),"н/д",F17/B17-1)</f>
        <v>-0.17519505556815607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428.79999999999995</v>
      </c>
      <c r="E18" s="25">
        <f>'[1]азия-индексы'!S105</f>
        <v>435.59</v>
      </c>
      <c r="F18" s="25" t="str">
        <f>'[1]азия-индексы'!K105</f>
        <v>431,08</v>
      </c>
      <c r="G18" s="21">
        <f t="shared" si="4"/>
        <v>-0.010353773043458303</v>
      </c>
      <c r="H18" s="21">
        <f t="shared" si="5"/>
        <v>0.00531716417910455</v>
      </c>
      <c r="I18" s="21">
        <f>IF(ISERROR(F18/C18-1),"н/д",F18/C18-1)</f>
        <v>0.27042319933985626</v>
      </c>
      <c r="J18" s="21">
        <f t="shared" si="7"/>
        <v>-0.10378378378378383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15965.16</v>
      </c>
      <c r="E19" s="25">
        <v>16705.83</v>
      </c>
      <c r="F19" s="25">
        <v>16855.361</v>
      </c>
      <c r="G19" s="21">
        <f t="shared" si="4"/>
        <v>0.008950827345902468</v>
      </c>
      <c r="H19" s="21">
        <f t="shared" si="5"/>
        <v>0.055758977673884935</v>
      </c>
      <c r="I19" s="21">
        <f t="shared" si="6"/>
        <v>0.06580205024180019</v>
      </c>
      <c r="J19" s="21">
        <f t="shared" si="7"/>
        <v>-0.12011579456200916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3799.76</v>
      </c>
      <c r="E20" s="25">
        <f>'[1]азия-индексы'!S169</f>
        <v>3860.16</v>
      </c>
      <c r="F20" s="25" t="str">
        <f>'[1]азия-индексы'!K169</f>
        <v>3867,71</v>
      </c>
      <c r="G20" s="21">
        <f t="shared" si="4"/>
        <v>0.0019558774765813247</v>
      </c>
      <c r="H20" s="21">
        <f t="shared" si="5"/>
        <v>0.017882708381582013</v>
      </c>
      <c r="I20" s="21">
        <f t="shared" si="6"/>
        <v>-0.005492315643585766</v>
      </c>
      <c r="J20" s="21">
        <f>IF(ISERROR(F20/B20-1),"н/д",F20/B20-1)</f>
        <v>0.11173038229376253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966.7900000000001</v>
      </c>
      <c r="E21" s="25">
        <f>'[1]азия-индексы'!S141</f>
        <v>964.71</v>
      </c>
      <c r="F21" s="25" t="str">
        <f>'[1]азия-индексы'!K141</f>
        <v>958,00</v>
      </c>
      <c r="G21" s="21">
        <f t="shared" si="4"/>
        <v>-0.006955458116947089</v>
      </c>
      <c r="H21" s="21">
        <f t="shared" si="5"/>
        <v>-0.009091943441698946</v>
      </c>
      <c r="I21" s="21">
        <f t="shared" si="6"/>
        <v>0.12942397019641128</v>
      </c>
      <c r="J21" s="21">
        <f t="shared" si="7"/>
        <v>-0.23907863383637806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54490.41</v>
      </c>
      <c r="E22" s="25">
        <v>56104.69</v>
      </c>
      <c r="F22" s="25">
        <v>56195.21</v>
      </c>
      <c r="G22" s="21">
        <f t="shared" si="4"/>
        <v>0.0016134123546533985</v>
      </c>
      <c r="H22" s="21">
        <f t="shared" si="5"/>
        <v>0.03128623917493001</v>
      </c>
      <c r="I22" s="21">
        <f t="shared" si="6"/>
        <v>-0.04104342685890894</v>
      </c>
      <c r="J22" s="21">
        <f t="shared" si="7"/>
        <v>-0.19866559318630872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98.43</v>
      </c>
      <c r="E24" s="29">
        <f>'[1]сырье'!N76</f>
        <v>96.05</v>
      </c>
      <c r="F24" s="29" t="str">
        <f>'[1]сырье'!K76</f>
        <v>94,730</v>
      </c>
      <c r="G24" s="21">
        <f>IF(ISERROR(F24/E24-1),"н/д",F24/E24-1)</f>
        <v>-0.013742842269651168</v>
      </c>
      <c r="H24" s="21">
        <f aca="true" t="shared" si="8" ref="H24:H33">IF(ISERROR(F24/D24-1),"н/д",F24/D24-1)</f>
        <v>-0.03759016559991879</v>
      </c>
      <c r="I24" s="21">
        <f aca="true" t="shared" si="9" ref="I24:I33">IF(ISERROR(F24/C24-1),"н/д",F24/C24-1)</f>
        <v>-0.15758114717652294</v>
      </c>
      <c r="J24" s="21">
        <f>IF(ISERROR(F24/B24-1),"н/д",F24/B24-1)</f>
        <v>-0.010135841170323956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83.23</v>
      </c>
      <c r="E25" s="29">
        <f>'[1]сырье'!N81</f>
        <v>83.27000000000001</v>
      </c>
      <c r="F25" s="29" t="str">
        <f>'[1]сырье'!K81</f>
        <v>82,540</v>
      </c>
      <c r="G25" s="21">
        <f aca="true" t="shared" si="10" ref="G25:G33">IF(ISERROR(F25/E25-1),"н/д",F25/E25-1)</f>
        <v>-0.008766662663624358</v>
      </c>
      <c r="H25" s="21">
        <f t="shared" si="8"/>
        <v>-0.008290279947134382</v>
      </c>
      <c r="I25" s="21">
        <f t="shared" si="9"/>
        <v>-0.18527292468660528</v>
      </c>
      <c r="J25" s="21">
        <f aca="true" t="shared" si="11" ref="J25:J31">IF(ISERROR(F25/B25-1),"н/д",F25/B25-1)</f>
        <v>-0.07518207282913159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1622.1057799240564</v>
      </c>
      <c r="E26" s="19">
        <f>'[1]инд-обновл'!H16</f>
        <v>1626.9923597119432</v>
      </c>
      <c r="F26" s="19" t="str">
        <f>'[1]инд-обновл'!G16</f>
        <v>1631,19</v>
      </c>
      <c r="G26" s="21">
        <f t="shared" si="10"/>
        <v>0.0025800000000000267</v>
      </c>
      <c r="H26" s="21">
        <f t="shared" si="8"/>
        <v>0.005600263674770289</v>
      </c>
      <c r="I26" s="21">
        <f t="shared" si="9"/>
        <v>0.014357088370540616</v>
      </c>
      <c r="J26" s="21">
        <f t="shared" si="11"/>
        <v>0.18709700895131376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7304.89417989418</v>
      </c>
      <c r="E27" s="19">
        <v>7485.84</v>
      </c>
      <c r="F27" s="19">
        <v>7470.95</v>
      </c>
      <c r="G27" s="21">
        <f t="shared" si="10"/>
        <v>-0.0019890887328609663</v>
      </c>
      <c r="H27" s="21">
        <f t="shared" si="8"/>
        <v>0.022732132186509713</v>
      </c>
      <c r="I27" s="21">
        <f t="shared" si="9"/>
        <v>-0.007972506835041027</v>
      </c>
      <c r="J27" s="21">
        <f t="shared" si="11"/>
        <v>-0.20535334411164063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16230.00231857176</v>
      </c>
      <c r="E28" s="29">
        <f>'[1]инд-обновл'!H17</f>
        <v>16649.992997058765</v>
      </c>
      <c r="F28" s="29" t="str">
        <f>'[1]инд-обновл'!G17</f>
        <v>16643</v>
      </c>
      <c r="G28" s="21">
        <f t="shared" si="10"/>
        <v>-0.00042000000000008697</v>
      </c>
      <c r="H28" s="21">
        <f t="shared" si="8"/>
        <v>0.02544655714285704</v>
      </c>
      <c r="I28" s="21">
        <f t="shared" si="9"/>
        <v>-0.12864184406070123</v>
      </c>
      <c r="J28" s="21">
        <f t="shared" si="11"/>
        <v>-0.30291099476439787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1993.995268999818</v>
      </c>
      <c r="E29" s="29">
        <f>'[1]инд-обновл'!H15</f>
        <v>1929.009587872095</v>
      </c>
      <c r="F29" s="29" t="str">
        <f>'[1]инд-обновл'!G15</f>
        <v>1921,39</v>
      </c>
      <c r="G29" s="21">
        <f t="shared" si="10"/>
        <v>-0.003950000000000009</v>
      </c>
      <c r="H29" s="21">
        <f t="shared" si="8"/>
        <v>-0.0364119565019011</v>
      </c>
      <c r="I29" s="21">
        <f t="shared" si="9"/>
        <v>-0.08852590499528734</v>
      </c>
      <c r="J29" s="21">
        <f t="shared" si="11"/>
        <v>-0.2277371382636656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67.61000000000001</v>
      </c>
      <c r="E30" s="29">
        <f>'[1]сырье'!N89</f>
        <v>71.86</v>
      </c>
      <c r="F30" s="29" t="str">
        <f>'[1]сырье'!K89</f>
        <v>72,210</v>
      </c>
      <c r="G30" s="21">
        <f t="shared" si="10"/>
        <v>0.004870581686612807</v>
      </c>
      <c r="H30" s="21">
        <f t="shared" si="8"/>
        <v>0.06803727259281134</v>
      </c>
      <c r="I30" s="21">
        <f t="shared" si="9"/>
        <v>-0.25124429697221073</v>
      </c>
      <c r="J30" s="21">
        <f t="shared" si="11"/>
        <v>-0.49591623036649224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19.419999999999998</v>
      </c>
      <c r="E31" s="29">
        <f>'[1]сырье'!N93</f>
        <v>19.99</v>
      </c>
      <c r="F31" s="29" t="str">
        <f>'[1]сырье'!K93</f>
        <v>19,860</v>
      </c>
      <c r="G31" s="21">
        <f t="shared" si="10"/>
        <v>-0.006503251625812889</v>
      </c>
      <c r="H31" s="21">
        <f t="shared" si="8"/>
        <v>0.022657054582904346</v>
      </c>
      <c r="I31" s="21">
        <f t="shared" si="9"/>
        <v>-0.14727350794332328</v>
      </c>
      <c r="J31" s="21">
        <f t="shared" si="11"/>
        <v>-0.3742911153119093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551.5</v>
      </c>
      <c r="E32" s="29">
        <f>'[1]сырье'!N88</f>
        <v>534</v>
      </c>
      <c r="F32" s="29" t="str">
        <f>'[1]сырье'!K88</f>
        <v>537,250</v>
      </c>
      <c r="G32" s="21">
        <f t="shared" si="10"/>
        <v>0.006086142322097476</v>
      </c>
      <c r="H32" s="21">
        <f t="shared" si="8"/>
        <v>-0.025838621940163176</v>
      </c>
      <c r="I32" s="21">
        <f t="shared" si="9"/>
        <v>-0.17599693251533743</v>
      </c>
      <c r="J32" s="21">
        <f>IF(ISERROR(F32/B32-1),"н/д",F32/B32-1)</f>
        <v>-0.11490939044481052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612.25</v>
      </c>
      <c r="E33" s="29">
        <f>'[1]сырье'!N91</f>
        <v>672.5</v>
      </c>
      <c r="F33" s="29" t="str">
        <f>'[1]сырье'!K91</f>
        <v>675,000</v>
      </c>
      <c r="G33" s="21">
        <f t="shared" si="10"/>
        <v>0.0037174721189590088</v>
      </c>
      <c r="H33" s="21">
        <f t="shared" si="8"/>
        <v>0.10249081257656179</v>
      </c>
      <c r="I33" s="21">
        <f t="shared" si="9"/>
        <v>-0.03295128939828085</v>
      </c>
      <c r="J33" s="21">
        <f>IF(ISERROR(F33/B33-1),"н/д",F33/B33-1)</f>
        <v>-0.11793758679996702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41061</v>
      </c>
      <c r="E35" s="14">
        <f>IF(J35=2,F35-3,F35-1)</f>
        <v>41078</v>
      </c>
      <c r="F35" s="35">
        <f>I1</f>
        <v>41079</v>
      </c>
      <c r="G35" s="36"/>
      <c r="H35" s="37"/>
      <c r="I35" s="36"/>
      <c r="J35" s="38">
        <f>WEEKDAY(F35)</f>
        <v>3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595.6</v>
      </c>
      <c r="E37" s="19">
        <f>'[1]ост. ср-тв на кс'!S5</f>
        <v>862</v>
      </c>
      <c r="F37" s="19">
        <f>'[1]ост. ср-тв на кс'!R5</f>
        <v>811</v>
      </c>
      <c r="G37" s="21">
        <f t="shared" si="12"/>
        <v>-0.05916473317865434</v>
      </c>
      <c r="H37" s="21">
        <f aca="true" t="shared" si="13" ref="H37:H42">IF(ISERROR(F37/D37-1),"н/д",F37/D37-1)</f>
        <v>0.3616521155137675</v>
      </c>
      <c r="I37" s="21">
        <f aca="true" t="shared" si="14" ref="I37:I42">IF(ISERROR(F37/C37-1),"н/д",F37/C37-1)</f>
        <v>-0.17362950886488693</v>
      </c>
      <c r="J37" s="21">
        <f aca="true" t="shared" si="15" ref="J37:J42">IF(ISERROR(F37/B37-1),"н/д",F37/B37-1)</f>
        <v>-0.1671801191209693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399.7</v>
      </c>
      <c r="E38" s="19">
        <f>'[1]ост. ср-тв на кс'!U5</f>
        <v>689.8</v>
      </c>
      <c r="F38" s="19">
        <f>'[1]ост. ср-тв на кс'!T5</f>
        <v>632.7</v>
      </c>
      <c r="G38" s="21">
        <f t="shared" si="12"/>
        <v>-0.08277761670049277</v>
      </c>
      <c r="H38" s="21">
        <f t="shared" si="13"/>
        <v>0.5829372029021769</v>
      </c>
      <c r="I38" s="21">
        <f t="shared" si="14"/>
        <v>-0.13976886471787897</v>
      </c>
      <c r="J38" s="21">
        <f t="shared" si="15"/>
        <v>-0.009394081728511083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6.62</v>
      </c>
      <c r="E39" s="29">
        <f>'[1]mibid-mibor'!C8</f>
        <v>6.49</v>
      </c>
      <c r="F39" s="29">
        <f>'[1]mibid-mibor'!D8</f>
        <v>6.49</v>
      </c>
      <c r="G39" s="21">
        <f t="shared" si="12"/>
        <v>0</v>
      </c>
      <c r="H39" s="21">
        <f t="shared" si="13"/>
        <v>-0.01963746223564955</v>
      </c>
      <c r="I39" s="21">
        <f t="shared" si="14"/>
        <v>0.022047244094488327</v>
      </c>
      <c r="J39" s="21">
        <f t="shared" si="15"/>
        <v>-0.07285714285714284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7.44</v>
      </c>
      <c r="E40" s="29">
        <f>'[1]mibid-mibor'!E8</f>
        <v>7.38</v>
      </c>
      <c r="F40" s="29">
        <f>'[1]mibid-mibor'!F8</f>
        <v>7.38</v>
      </c>
      <c r="G40" s="21">
        <f t="shared" si="12"/>
        <v>0</v>
      </c>
      <c r="H40" s="21">
        <f t="shared" si="13"/>
        <v>-0.008064516129032362</v>
      </c>
      <c r="I40" s="21">
        <f t="shared" si="14"/>
        <v>-0.0013531799729363803</v>
      </c>
      <c r="J40" s="21">
        <f t="shared" si="15"/>
        <v>0.593952483801296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32.91743906960407</v>
      </c>
      <c r="E41" s="29">
        <f>'[1]МакроDelay'!M8</f>
        <v>32.3945436948018</v>
      </c>
      <c r="F41" s="29">
        <f>'[1]МакроDelay'!J8</f>
        <v>32.1315</v>
      </c>
      <c r="G41" s="21">
        <f t="shared" si="12"/>
        <v>-0.008120000000000127</v>
      </c>
      <c r="H41" s="21">
        <f>IF(ISERROR(F41/D41-1),"н/д",F41/D41-1)</f>
        <v>-0.02387606970099332</v>
      </c>
      <c r="I41" s="21">
        <f t="shared" si="14"/>
        <v>-0.002007983584800921</v>
      </c>
      <c r="J41" s="21">
        <f t="shared" si="15"/>
        <v>0.04594726562500018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40.807526997522984</v>
      </c>
      <c r="E42" s="29">
        <f>'[1]МакроDelay'!M11</f>
        <v>40.90777910274267</v>
      </c>
      <c r="F42" s="29">
        <f>'[1]МакроDelay'!J11</f>
        <v>40.8231</v>
      </c>
      <c r="G42" s="21">
        <f t="shared" si="12"/>
        <v>-0.0020700000000000163</v>
      </c>
      <c r="H42" s="21">
        <f t="shared" si="13"/>
        <v>0.00038162083377302203</v>
      </c>
      <c r="I42" s="21">
        <f t="shared" si="14"/>
        <v>-0.020354170209842648</v>
      </c>
      <c r="J42" s="21">
        <f t="shared" si="15"/>
        <v>0.02596381000251302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'[1]ЗВР-cbr'!D4</f>
        <v>41061</v>
      </c>
      <c r="E43" s="40">
        <f>'[1]ЗВР-cbr'!D4</f>
        <v>41061</v>
      </c>
      <c r="F43" s="40">
        <f>'[1]ЗВР-cbr'!D3</f>
        <v>41068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509,2</v>
      </c>
      <c r="E44" s="19" t="str">
        <f>'[1]ЗВР-cbr'!L4</f>
        <v>509,2</v>
      </c>
      <c r="F44" s="19" t="str">
        <f>'[1]ЗВР-cbr'!L3</f>
        <v>512,4</v>
      </c>
      <c r="G44" s="21">
        <f>IF(ISERROR(F44/E44-1),"н/д",F44/E44-1)</f>
        <v>0.00628436763550666</v>
      </c>
      <c r="H44" s="21"/>
      <c r="I44" s="21">
        <f>IF(ISERROR(F44/C44-1),"н/д",F44/C44-1)</f>
        <v>0.028915662650602414</v>
      </c>
      <c r="J44" s="21">
        <f>IF(ISERROR(F44/B44-1),"н/д",F44/B44-1)</f>
        <v>0.17066483893077455</v>
      </c>
      <c r="K44" s="13"/>
    </row>
    <row r="45" spans="1:11" ht="18.75">
      <c r="A45" s="42"/>
      <c r="B45" s="40">
        <v>40544</v>
      </c>
      <c r="C45" s="40">
        <v>40909</v>
      </c>
      <c r="D45" s="40">
        <v>41057</v>
      </c>
      <c r="E45" s="40">
        <v>41064</v>
      </c>
      <c r="F45" s="40">
        <v>41069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2.2</v>
      </c>
      <c r="E46" s="20">
        <v>2.3</v>
      </c>
      <c r="F46" s="20">
        <v>2.5</v>
      </c>
      <c r="G46" s="21">
        <f>IF(ISERROR(F46-E46),"н/д",F46-E46)/100</f>
        <v>0.0020000000000000018</v>
      </c>
      <c r="H46" s="21">
        <f>IF(ISERROR(F46-D46),"н/д",F46-D46)/100</f>
        <v>0.0029999999999999983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40949</v>
      </c>
      <c r="E47" s="45">
        <f>'[1]M2'!I23</f>
        <v>40980</v>
      </c>
      <c r="F47" s="45">
        <f>'[1]M2'!I22</f>
        <v>41010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23851.3</v>
      </c>
      <c r="E48" s="19">
        <f>'[1]M2'!J23</f>
        <v>24041.3</v>
      </c>
      <c r="F48" s="19">
        <f>'[1]M2'!J22</f>
        <v>24247.2</v>
      </c>
      <c r="G48" s="21"/>
      <c r="H48" s="21">
        <f>IF(ISERROR(F48/D48-1),"н/д",F48/D48-1)</f>
        <v>0.01659867596315512</v>
      </c>
      <c r="I48" s="21">
        <f>IF(ISERROR(F48/C48-1),"н/д",F48/C48-1)</f>
        <v>0.02404351737274002</v>
      </c>
      <c r="J48" s="21">
        <f>IF(ISERROR(F48/B48-1),"н/д",F48/B48-1)</f>
        <v>0.21163907475052346</v>
      </c>
      <c r="K48" s="8"/>
    </row>
    <row r="49" spans="1:11" ht="75">
      <c r="A49" s="18" t="s">
        <v>58</v>
      </c>
      <c r="B49" s="19">
        <v>104.7</v>
      </c>
      <c r="C49" s="19">
        <f>'[1]ПромПр-во'!B34</f>
        <v>103.3</v>
      </c>
      <c r="D49" s="19">
        <f>'[1]ПромПр-во'!B30</f>
        <v>106.5</v>
      </c>
      <c r="E49" s="19">
        <f>'[1]ПромПр-во'!B31</f>
        <v>102</v>
      </c>
      <c r="F49" s="19">
        <f>'[1]ПромПр-во'!B33</f>
        <v>101.3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40940</v>
      </c>
      <c r="E54" s="45">
        <v>40969</v>
      </c>
      <c r="F54" s="45">
        <v>41000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40909</v>
      </c>
      <c r="E58" s="45">
        <v>40940</v>
      </c>
      <c r="F58" s="45">
        <v>40969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40.1</v>
      </c>
      <c r="E59" s="20">
        <v>45</v>
      </c>
      <c r="F59" s="20">
        <v>48</v>
      </c>
      <c r="G59" s="21">
        <f>IF(ISERROR(F59/E59-1),"н/д",F59/E59-1)</f>
        <v>0.06666666666666665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19.6</v>
      </c>
      <c r="E60" s="20">
        <v>25.2</v>
      </c>
      <c r="F60" s="20">
        <v>28.5</v>
      </c>
      <c r="G60" s="21">
        <f>IF(ISERROR(F60/E60-1),"н/д",F60/E60-1)</f>
        <v>0.13095238095238093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20.5</v>
      </c>
      <c r="E61" s="20">
        <f>E59-E60</f>
        <v>19.8</v>
      </c>
      <c r="F61" s="20">
        <f>F59-F60</f>
        <v>19.5</v>
      </c>
      <c r="G61" s="21">
        <f>IF(ISERROR(F61/E61-1),"н/д",F61/E61-1)</f>
        <v>-0.015151515151515138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5" t="s">
        <v>62</v>
      </c>
      <c r="C64" s="45" t="s">
        <v>63</v>
      </c>
      <c r="D64" s="45">
        <v>40940</v>
      </c>
      <c r="E64" s="45">
        <v>40969</v>
      </c>
      <c r="F64" s="45">
        <v>41000</v>
      </c>
      <c r="G64" s="48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11778.631</v>
      </c>
      <c r="E65" s="19">
        <v>11966.656</v>
      </c>
      <c r="F65" s="19">
        <v>12237.837</v>
      </c>
      <c r="G65" s="21">
        <f>IF(ISERROR(F65/E65-1),"н/д",F65/E65-1)</f>
        <v>0.022661385102070275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8"/>
      <c r="F68" s="8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52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3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5"/>
      <c r="G74" s="10"/>
      <c r="H74" s="10"/>
      <c r="I74" s="10"/>
      <c r="J74" s="10"/>
    </row>
    <row r="75" spans="1:10" s="8" customFormat="1" ht="15.75">
      <c r="A75" s="54"/>
      <c r="B75" s="54"/>
      <c r="C75" s="55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5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5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5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5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5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5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5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5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2012-06-19T09:05:10Z</dcterms:created>
  <dcterms:modified xsi:type="dcterms:W3CDTF">2012-06-19T09:06:47Z</dcterms:modified>
  <cp:category/>
  <cp:version/>
  <cp:contentType/>
  <cp:contentStatus/>
</cp:coreProperties>
</file>