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<sst xmlns="http://schemas.openxmlformats.org/spreadsheetml/2006/main" count="94" uniqueCount="78">
  <si>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</si>
  <si>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</si>
  <si>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</si>
  <si>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</si>
  <si>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</si>
  <si>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</si>
  <si>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</si>
  <si>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</si>
  <si>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</si>
  <si>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</si>
  <si>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</si>
  <si>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</si>
  <si>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</si>
  <si>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</si>
  <si>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</si>
  <si>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</si>
  <si>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</si>
  <si>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</si>
  <si>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</si>
  <si>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</si>
  <si>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</si>
  <si>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</si>
  <si>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</si>
  <si>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</si>
  <si>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</si>
  <si>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</si>
  <si>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</si>
  <si>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</si>
  <si>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</si>
  <si>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</si>
  <si>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</si>
  <si>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</si>
  <si>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</si>
  <si>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</si>
  <si>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</si>
  <si>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</si>
  <si>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</si>
  <si>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</si>
  <si>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</si>
  <si>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</si>
  <si>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</si>
  <si>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</si>
  <si>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</si>
  <si>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</si>
  <si>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</si>
  <si>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</si>
  <si>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</si>
  <si>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</si>
  <si>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</si>
  <si>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</si>
  <si>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</si>
  <si>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</si>
  <si>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</si>
  <si>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</si>
  <si>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</si>
  <si>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</si>
  <si>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</si>
  <si>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</si>
  <si>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</si>
  <si>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</si>
  <si>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</si>
  <si>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</si>
  <si>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2010 г.</t>
  </si>
  <si>
    <t>2011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</si>
  <si>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</si>
  <si>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</si>
  <si>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</si>
  <si>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</si>
  <si>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</si>
  <si>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Объем экспорта, млрд. долл.</t>
  </si>
  <si>
    <t>Объем импорта, млрд. долл.</t>
  </si>
  <si>
    <t>Сальдо торгового баланса, млрд. долл.</t>
  </si>
  <si>
    <t>3 квартал 2011</t>
  </si>
  <si>
    <t>4 квартал 2011</t>
  </si>
  <si>
    <t>1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</si>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</sst>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"/>
    <numFmt numFmtId="168" formatCode="0.0%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2" applyNumberFormat="1" applyFont="1" applyFill="1" applyBorder="1" applyAlignment="1">
      <alignment horizontal="center" vertical="center" wrapText="1"/>
      <protection/>
    </xf>
    <xf numFmtId="168" fontId="25" fillId="0" borderId="11" xfId="57" applyNumberFormat="1" applyFont="1" applyFill="1" applyBorder="1" applyAlignment="1">
      <alignment horizontal="center" vertical="center" wrapText="1"/>
    </xf>
    <xf numFmtId="168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3" fontId="25" fillId="33" borderId="11" xfId="52" applyNumberFormat="1" applyFont="1" applyFill="1" applyBorder="1" applyAlignment="1">
      <alignment horizontal="center" vertical="center" wrapText="1"/>
      <protection/>
    </xf>
    <xf numFmtId="168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0" fontId="25" fillId="0" borderId="11" xfId="52" applyNumberFormat="1" applyFont="1" applyFill="1" applyBorder="1" applyAlignment="1">
      <alignment horizontal="center" vertical="center" wrapText="1"/>
      <protection/>
    </xf>
    <xf numFmtId="4" fontId="25" fillId="33" borderId="11" xfId="52" applyNumberFormat="1" applyFont="1" applyFill="1" applyBorder="1" applyAlignment="1">
      <alignment horizontal="center" vertical="center" wrapText="1"/>
      <protection/>
    </xf>
    <xf numFmtId="2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8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8" fontId="19" fillId="0" borderId="11" xfId="57" applyNumberFormat="1" applyFont="1" applyFill="1" applyBorder="1" applyAlignment="1" applyProtection="1">
      <alignment horizontal="center"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1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инд-обновл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проблемные показатели"/>
    </sheetNames>
    <sheetDataSet>
      <sheetData sheetId="1">
        <row r="93">
          <cell r="K93" t="str">
            <v>7183,01</v>
          </cell>
          <cell r="S93">
            <v>7137.93</v>
          </cell>
        </row>
        <row r="105">
          <cell r="K105" t="str">
            <v>418,04</v>
          </cell>
          <cell r="S105">
            <v>419.19</v>
          </cell>
        </row>
        <row r="141">
          <cell r="K141" t="str">
            <v>918,38</v>
          </cell>
          <cell r="S141">
            <v>918.24</v>
          </cell>
        </row>
        <row r="169">
          <cell r="K169" t="str">
            <v>3926,41</v>
          </cell>
          <cell r="S169">
            <v>3881.3999999999996</v>
          </cell>
        </row>
      </sheetData>
      <sheetData sheetId="2">
        <row r="33">
          <cell r="I33" t="str">
            <v>6150,33</v>
          </cell>
          <cell r="L33">
            <v>6136.69</v>
          </cell>
        </row>
        <row r="110">
          <cell r="I110" t="str">
            <v>5459,90</v>
          </cell>
          <cell r="L110">
            <v>5446.96</v>
          </cell>
        </row>
        <row r="167">
          <cell r="I167" t="str">
            <v>3015,78</v>
          </cell>
          <cell r="L167">
            <v>3012.71</v>
          </cell>
        </row>
      </sheetData>
      <sheetData sheetId="3">
        <row r="2">
          <cell r="G2" t="str">
            <v>12534,67</v>
          </cell>
          <cell r="H2">
            <v>12502.663182253433</v>
          </cell>
        </row>
        <row r="5">
          <cell r="G5" t="str">
            <v>8730,49</v>
          </cell>
          <cell r="H5">
            <v>8663.950857415053</v>
          </cell>
        </row>
        <row r="6">
          <cell r="G6" t="str">
            <v>1293,6</v>
          </cell>
          <cell r="H6">
            <v>1288.7029288702927</v>
          </cell>
        </row>
        <row r="8">
          <cell r="G8" t="str">
            <v>1349,19</v>
          </cell>
          <cell r="H8">
            <v>1342.8250094551825</v>
          </cell>
        </row>
        <row r="10">
          <cell r="G10" t="str">
            <v>1319,99</v>
          </cell>
          <cell r="H10">
            <v>1313.7235387203043</v>
          </cell>
        </row>
        <row r="15">
          <cell r="G15" t="str">
            <v>1836,5</v>
          </cell>
          <cell r="H15">
            <v>1845.0054752408603</v>
          </cell>
        </row>
        <row r="16">
          <cell r="G16" t="str">
            <v>1567,45</v>
          </cell>
          <cell r="H16">
            <v>1574.8992735639576</v>
          </cell>
        </row>
        <row r="17">
          <cell r="G17" t="str">
            <v>16235</v>
          </cell>
          <cell r="H17">
            <v>16294.965472940421</v>
          </cell>
        </row>
        <row r="32">
          <cell r="B32">
            <v>2839.38</v>
          </cell>
          <cell r="I32">
            <v>2850.12</v>
          </cell>
        </row>
      </sheetData>
      <sheetData sheetId="4">
        <row r="3">
          <cell r="D3">
            <v>41075</v>
          </cell>
          <cell r="L3" t="str">
            <v>512,2</v>
          </cell>
        </row>
        <row r="4">
          <cell r="D4">
            <v>41068</v>
          </cell>
          <cell r="L4" t="str">
            <v>512,4</v>
          </cell>
        </row>
        <row r="5">
          <cell r="D5">
            <v>41061</v>
          </cell>
          <cell r="L5" t="str">
            <v>509,2</v>
          </cell>
        </row>
      </sheetData>
      <sheetData sheetId="5">
        <row r="8">
          <cell r="C8">
            <v>6.58</v>
          </cell>
          <cell r="D8">
            <v>6.58</v>
          </cell>
          <cell r="E8">
            <v>7.43</v>
          </cell>
          <cell r="F8">
            <v>7.43</v>
          </cell>
        </row>
      </sheetData>
      <sheetData sheetId="6">
        <row r="8">
          <cell r="J8">
            <v>33.1732</v>
          </cell>
          <cell r="M8">
            <v>33.1693</v>
          </cell>
        </row>
        <row r="11">
          <cell r="J11">
            <v>41.4964</v>
          </cell>
          <cell r="M11">
            <v>41.4981</v>
          </cell>
        </row>
      </sheetData>
      <sheetData sheetId="7">
        <row r="81">
          <cell r="K81" t="str">
            <v>78,960</v>
          </cell>
          <cell r="N81">
            <v>79.36</v>
          </cell>
        </row>
        <row r="88">
          <cell r="K88" t="str">
            <v>619,750</v>
          </cell>
          <cell r="N88">
            <v>624</v>
          </cell>
        </row>
        <row r="89">
          <cell r="K89" t="str">
            <v>68,650</v>
          </cell>
          <cell r="N89">
            <v>68.2</v>
          </cell>
        </row>
      </sheetData>
      <sheetData sheetId="8">
        <row r="22">
          <cell r="I22">
            <v>41010</v>
          </cell>
          <cell r="J22">
            <v>24247.2</v>
          </cell>
        </row>
        <row r="23">
          <cell r="I23">
            <v>40980</v>
          </cell>
          <cell r="J23">
            <v>24041.3</v>
          </cell>
        </row>
        <row r="24">
          <cell r="I24">
            <v>40949</v>
          </cell>
          <cell r="J24">
            <v>23851.3</v>
          </cell>
        </row>
      </sheetData>
      <sheetData sheetId="9">
        <row r="4">
          <cell r="J4" t="str">
            <v>1016,6</v>
          </cell>
        </row>
        <row r="5">
          <cell r="J5" t="str">
            <v>1102,1</v>
          </cell>
        </row>
        <row r="6">
          <cell r="J6" t="str">
            <v>1097,8</v>
          </cell>
        </row>
        <row r="28">
          <cell r="J28" t="str">
            <v>836,2</v>
          </cell>
        </row>
        <row r="29">
          <cell r="J29" t="str">
            <v>1041,1</v>
          </cell>
        </row>
        <row r="30">
          <cell r="J30" t="str">
            <v>973,8</v>
          </cell>
        </row>
      </sheetData>
      <sheetData sheetId="10">
        <row r="30">
          <cell r="B30">
            <v>106.5</v>
          </cell>
        </row>
        <row r="31">
          <cell r="B31">
            <v>102</v>
          </cell>
        </row>
        <row r="33">
          <cell r="B33">
            <v>101.3</v>
          </cell>
        </row>
        <row r="35">
          <cell r="B35">
            <v>103.4</v>
          </cell>
        </row>
      </sheetData>
      <sheetData sheetId="11">
        <row r="5">
          <cell r="R5">
            <v>587.2</v>
          </cell>
          <cell r="S5">
            <v>659.8</v>
          </cell>
          <cell r="T5">
            <v>398.2</v>
          </cell>
          <cell r="U5">
            <v>483.2</v>
          </cell>
        </row>
      </sheetData>
      <sheetData sheetId="13">
        <row r="5">
          <cell r="C5">
            <v>7282.01</v>
          </cell>
          <cell r="G5">
            <v>53836.57</v>
          </cell>
          <cell r="K5">
            <v>16934.9863</v>
          </cell>
        </row>
        <row r="10">
          <cell r="C10">
            <v>7303.95</v>
          </cell>
          <cell r="G10">
            <v>53805.38</v>
          </cell>
          <cell r="K10">
            <v>16906.58</v>
          </cell>
        </row>
        <row r="21">
          <cell r="G21">
            <v>723.6</v>
          </cell>
        </row>
        <row r="23">
          <cell r="C23">
            <v>92.1863</v>
          </cell>
          <cell r="J23">
            <v>19.56</v>
          </cell>
        </row>
        <row r="26">
          <cell r="G26">
            <v>729</v>
          </cell>
        </row>
        <row r="28">
          <cell r="C28">
            <v>93.02</v>
          </cell>
          <cell r="J28">
            <v>20.3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199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I2" sqref="I2"/>
    </sheetView>
  </sheetViews>
  <sheetFormatPr defaultColWidth="9.140625" defaultRowHeight="15"/>
  <cols>
    <col min="1" max="1" width="42.57421875" style="57" customWidth="1"/>
    <col min="2" max="2" width="18.57421875" style="57" customWidth="1"/>
    <col min="3" max="3" width="19.421875" style="58" bestFit="1" customWidth="1"/>
    <col min="4" max="6" width="20.140625" style="58" bestFit="1" customWidth="1"/>
    <col min="7" max="7" width="14.421875" style="59" customWidth="1"/>
    <col min="8" max="8" width="12.140625" style="59" customWidth="1"/>
    <col min="9" max="9" width="15.00390625" style="59" customWidth="1"/>
    <col min="10" max="10" width="12.7109375" style="59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41087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40544</v>
      </c>
      <c r="C4" s="14">
        <v>40909</v>
      </c>
      <c r="D4" s="14">
        <v>41061</v>
      </c>
      <c r="E4" s="14">
        <f>IF(J4=2,F4-3,F4-1)</f>
        <v>41086</v>
      </c>
      <c r="F4" s="14">
        <f>I1</f>
        <v>41087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1770</v>
      </c>
      <c r="C6" s="19">
        <v>1430.193164933135</v>
      </c>
      <c r="D6" s="20">
        <v>1298.0857979854732</v>
      </c>
      <c r="E6" s="19">
        <f>'[1]инд-обновл'!H8</f>
        <v>1342.8250094551825</v>
      </c>
      <c r="F6" s="19" t="str">
        <f>'[1]инд-обновл'!G8</f>
        <v>1349,19</v>
      </c>
      <c r="G6" s="21">
        <f>IF(ISERROR(F6/E6-1),"н/д",F6/E6-1)</f>
        <v>0.0047399999999999665</v>
      </c>
      <c r="H6" s="21">
        <f>IF(ISERROR(F6/D6-1),"н/д",F6/D6-1)</f>
        <v>0.039368893869601296</v>
      </c>
      <c r="I6" s="21">
        <f>IF(ISERROR(F6/C6-1),"н/д",F6/C6-1)</f>
        <v>-0.05663791921206818</v>
      </c>
      <c r="J6" s="21">
        <f>IF(ISERROR(F6/B6-1),"н/д",F6/B6-1)</f>
        <v>-0.23774576271186443</v>
      </c>
      <c r="K6" s="22"/>
    </row>
    <row r="7" spans="1:11" ht="18.75">
      <c r="A7" s="18" t="s">
        <v>16</v>
      </c>
      <c r="B7" s="19">
        <v>1668</v>
      </c>
      <c r="C7" s="19">
        <v>1448.357249819015</v>
      </c>
      <c r="D7" s="20">
        <v>1227.6868686868688</v>
      </c>
      <c r="E7" s="19">
        <f>'[1]инд-обновл'!H6</f>
        <v>1288.7029288702927</v>
      </c>
      <c r="F7" s="19" t="str">
        <f>'[1]инд-обновл'!G6</f>
        <v>1293,6</v>
      </c>
      <c r="G7" s="21">
        <f>IF(ISERROR(F7/E7-1),"н/д",F7/E7-1)</f>
        <v>0.0038000000000000256</v>
      </c>
      <c r="H7" s="21">
        <f>IF(ISERROR(F7/D7-1),"н/д",F7/D7-1)</f>
        <v>0.053688878650002714</v>
      </c>
      <c r="I7" s="21">
        <f>IF(ISERROR(F7/C7-1),"н/д",F7/C7-1)</f>
        <v>-0.10685019171779153</v>
      </c>
      <c r="J7" s="21">
        <f>IF(ISERROR(F7/B7-1),"н/д",F7/B7-1)</f>
        <v>-0.22446043165467633</v>
      </c>
      <c r="K7" s="13"/>
    </row>
    <row r="8" spans="1:11" ht="18.75">
      <c r="A8" s="23" t="s">
        <v>17</v>
      </c>
      <c r="B8" s="23"/>
      <c r="C8" s="23"/>
      <c r="D8" s="23"/>
      <c r="E8" s="23"/>
      <c r="F8" s="24"/>
      <c r="G8" s="22"/>
      <c r="H8" s="22"/>
      <c r="I8" s="22"/>
      <c r="J8" s="22"/>
      <c r="K8" s="13"/>
    </row>
    <row r="9" spans="1:11" ht="18.75">
      <c r="A9" s="18" t="s">
        <v>18</v>
      </c>
      <c r="B9" s="25">
        <v>11675</v>
      </c>
      <c r="C9" s="25">
        <v>12359.936169151748</v>
      </c>
      <c r="D9" s="25">
        <v>12393.456873453191</v>
      </c>
      <c r="E9" s="26">
        <f>'[1]инд-обновл'!H2</f>
        <v>12502.663182253433</v>
      </c>
      <c r="F9" s="26" t="str">
        <f>'[1]инд-обновл'!G2</f>
        <v>12534,67</v>
      </c>
      <c r="G9" s="21">
        <f aca="true" t="shared" si="0" ref="G9:G15">IF(ISERROR(F9/E9-1),"н/д",F9/E9-1)</f>
        <v>0.0025599999999998957</v>
      </c>
      <c r="H9" s="21">
        <f>IF(ISERROR(F9/D9-1),"н/д",F9/D9-1)</f>
        <v>0.0113941677442142</v>
      </c>
      <c r="I9" s="21">
        <f>IF(ISERROR(F9/C9-1),"н/д",F9/C9-1)</f>
        <v>0.01413711433917908</v>
      </c>
      <c r="J9" s="21">
        <f aca="true" t="shared" si="1" ref="J9:J15">IF(ISERROR(F9/B9-1),"н/д",F9/B9-1)</f>
        <v>0.07363340471092084</v>
      </c>
      <c r="K9" s="13"/>
    </row>
    <row r="10" spans="1:11" ht="18.75">
      <c r="A10" s="18" t="s">
        <v>19</v>
      </c>
      <c r="B10" s="25">
        <v>2703</v>
      </c>
      <c r="C10" s="25">
        <v>2674.206698105667</v>
      </c>
      <c r="D10" s="25">
        <v>2850.12</v>
      </c>
      <c r="E10" s="26">
        <f>'[1]инд-обновл'!I32</f>
        <v>2850.12</v>
      </c>
      <c r="F10" s="26">
        <f>'[1]инд-обновл'!B32</f>
        <v>2839.38</v>
      </c>
      <c r="G10" s="21">
        <f t="shared" si="0"/>
        <v>-0.003768262388952004</v>
      </c>
      <c r="H10" s="21">
        <f aca="true" t="shared" si="2" ref="H10:H15">IF(ISERROR(F10/D10-1),"н/д",F10/D10-1)</f>
        <v>-0.003768262388952004</v>
      </c>
      <c r="I10" s="21">
        <f aca="true" t="shared" si="3" ref="I10:I15">IF(ISERROR(F10/C10-1),"н/д",F10/C10-1)</f>
        <v>0.061765345966464436</v>
      </c>
      <c r="J10" s="21">
        <f t="shared" si="1"/>
        <v>0.050455049944506225</v>
      </c>
      <c r="K10" s="13"/>
    </row>
    <row r="11" spans="1:11" ht="18.75">
      <c r="A11" s="18" t="s">
        <v>20</v>
      </c>
      <c r="B11" s="25">
        <v>1272</v>
      </c>
      <c r="C11" s="25">
        <v>1277.8121445533097</v>
      </c>
      <c r="D11" s="25">
        <v>1310.3264435695537</v>
      </c>
      <c r="E11" s="25">
        <f>'[1]инд-обновл'!H10</f>
        <v>1313.7235387203043</v>
      </c>
      <c r="F11" s="25" t="str">
        <f>'[1]инд-обновл'!G10</f>
        <v>1319,99</v>
      </c>
      <c r="G11" s="21">
        <f t="shared" si="0"/>
        <v>0.004769999999999941</v>
      </c>
      <c r="H11" s="21">
        <f>IF(ISERROR(F11/D11-1),"н/д",F11/D11-1)</f>
        <v>0.007374922850615029</v>
      </c>
      <c r="I11" s="21">
        <f t="shared" si="3"/>
        <v>0.03300786866557326</v>
      </c>
      <c r="J11" s="21">
        <f t="shared" si="1"/>
        <v>0.03772798742138361</v>
      </c>
      <c r="K11" s="13"/>
    </row>
    <row r="12" spans="1:11" ht="18.75">
      <c r="A12" s="18" t="s">
        <v>21</v>
      </c>
      <c r="B12" s="25">
        <v>3802</v>
      </c>
      <c r="C12" s="25">
        <v>3137.36</v>
      </c>
      <c r="D12" s="25">
        <v>2950.47</v>
      </c>
      <c r="E12" s="25">
        <f>'[1]евр-индексы'!L167</f>
        <v>3012.71</v>
      </c>
      <c r="F12" s="25" t="str">
        <f>'[1]евр-индексы'!I167</f>
        <v>3015,78</v>
      </c>
      <c r="G12" s="21">
        <f t="shared" si="0"/>
        <v>0.001019016101782233</v>
      </c>
      <c r="H12" s="21">
        <f t="shared" si="2"/>
        <v>0.022135456384914987</v>
      </c>
      <c r="I12" s="21">
        <f t="shared" si="3"/>
        <v>-0.03875232679705232</v>
      </c>
      <c r="J12" s="21">
        <f t="shared" si="1"/>
        <v>-0.20679116254602836</v>
      </c>
      <c r="K12" s="13"/>
    </row>
    <row r="13" spans="1:11" ht="18.75">
      <c r="A13" s="18" t="s">
        <v>22</v>
      </c>
      <c r="B13" s="25">
        <v>7070</v>
      </c>
      <c r="C13" s="25">
        <v>6057.919999999999</v>
      </c>
      <c r="D13" s="25">
        <v>6050.29</v>
      </c>
      <c r="E13" s="26">
        <f>'[1]евр-индексы'!L33</f>
        <v>6136.69</v>
      </c>
      <c r="F13" s="26" t="str">
        <f>'[1]евр-индексы'!I33</f>
        <v>6150,33</v>
      </c>
      <c r="G13" s="21">
        <f t="shared" si="0"/>
        <v>0.0022226966002845128</v>
      </c>
      <c r="H13" s="21">
        <f t="shared" si="2"/>
        <v>0.01653474461554727</v>
      </c>
      <c r="I13" s="21">
        <f t="shared" si="3"/>
        <v>0.015254410754846681</v>
      </c>
      <c r="J13" s="21">
        <f t="shared" si="1"/>
        <v>-0.13008062234794904</v>
      </c>
      <c r="K13" s="13"/>
    </row>
    <row r="14" spans="1:11" ht="18.75">
      <c r="A14" s="18" t="s">
        <v>23</v>
      </c>
      <c r="B14" s="25">
        <v>5956</v>
      </c>
      <c r="C14" s="25">
        <v>5649.68</v>
      </c>
      <c r="D14" s="25">
        <v>5320.86</v>
      </c>
      <c r="E14" s="25">
        <f>'[1]евр-индексы'!L110</f>
        <v>5446.96</v>
      </c>
      <c r="F14" s="25" t="str">
        <f>'[1]евр-индексы'!I110</f>
        <v>5459,90</v>
      </c>
      <c r="G14" s="21">
        <f t="shared" si="0"/>
        <v>0.0023756370525944703</v>
      </c>
      <c r="H14" s="21">
        <f t="shared" si="2"/>
        <v>0.02613111414320235</v>
      </c>
      <c r="I14" s="21">
        <f t="shared" si="3"/>
        <v>-0.03359128304611958</v>
      </c>
      <c r="J14" s="21">
        <f t="shared" si="1"/>
        <v>-0.08329415715245136</v>
      </c>
      <c r="K14" s="13"/>
    </row>
    <row r="15" spans="1:11" ht="18.75">
      <c r="A15" s="18" t="s">
        <v>24</v>
      </c>
      <c r="B15" s="25">
        <v>10541</v>
      </c>
      <c r="C15" s="25">
        <v>8390.376569037657</v>
      </c>
      <c r="D15" s="25">
        <v>8440.210811195782</v>
      </c>
      <c r="E15" s="25">
        <f>'[1]инд-обновл'!H5</f>
        <v>8663.950857415053</v>
      </c>
      <c r="F15" s="25" t="str">
        <f>'[1]инд-обновл'!G5</f>
        <v>8730,49</v>
      </c>
      <c r="G15" s="21">
        <f t="shared" si="0"/>
        <v>0.007679999999999909</v>
      </c>
      <c r="H15" s="21">
        <f t="shared" si="2"/>
        <v>0.03439240977478519</v>
      </c>
      <c r="I15" s="21">
        <f t="shared" si="3"/>
        <v>0.04053613424425273</v>
      </c>
      <c r="J15" s="21">
        <f t="shared" si="1"/>
        <v>-0.1717588464092591</v>
      </c>
      <c r="K15" s="13"/>
    </row>
    <row r="16" spans="1:11" ht="18.75">
      <c r="A16" s="23" t="s">
        <v>25</v>
      </c>
      <c r="B16" s="23"/>
      <c r="C16" s="23"/>
      <c r="D16" s="23"/>
      <c r="E16" s="23"/>
      <c r="F16" s="23"/>
      <c r="G16" s="27"/>
      <c r="H16" s="27"/>
      <c r="I16" s="27"/>
      <c r="J16" s="27"/>
      <c r="K16" s="13"/>
    </row>
    <row r="17" spans="1:11" ht="18.75">
      <c r="A17" s="18" t="s">
        <v>26</v>
      </c>
      <c r="B17" s="25">
        <v>8818</v>
      </c>
      <c r="C17" s="25">
        <v>7093.04</v>
      </c>
      <c r="D17" s="25">
        <v>7106.09</v>
      </c>
      <c r="E17" s="25">
        <f>'[1]азия-индексы'!S93</f>
        <v>7137.93</v>
      </c>
      <c r="F17" s="25" t="str">
        <f>'[1]азия-индексы'!K93</f>
        <v>7183,01</v>
      </c>
      <c r="G17" s="21">
        <f aca="true" t="shared" si="4" ref="G17:G22">IF(ISERROR(F17/E17-1),"н/д",F17/E17-1)</f>
        <v>0.006315556470853689</v>
      </c>
      <c r="H17" s="21">
        <f aca="true" t="shared" si="5" ref="H17:H22">IF(ISERROR(F17/D17-1),"н/д",F17/D17-1)</f>
        <v>0.010824518124594507</v>
      </c>
      <c r="I17" s="21">
        <f aca="true" t="shared" si="6" ref="I17:I22">IF(ISERROR(F17/C17-1),"н/д",F17/C17-1)</f>
        <v>0.012684265138783957</v>
      </c>
      <c r="J17" s="21">
        <f aca="true" t="shared" si="7" ref="J17:J22">IF(ISERROR(F17/B17-1),"н/д",F17/B17-1)</f>
        <v>-0.18541506010433206</v>
      </c>
      <c r="K17" s="13"/>
    </row>
    <row r="18" spans="1:11" ht="18.75">
      <c r="A18" s="18" t="s">
        <v>27</v>
      </c>
      <c r="B18" s="25">
        <v>481</v>
      </c>
      <c r="C18" s="25">
        <v>339.32</v>
      </c>
      <c r="D18" s="25">
        <v>428.79999999999995</v>
      </c>
      <c r="E18" s="25">
        <f>'[1]азия-индексы'!S105</f>
        <v>419.19</v>
      </c>
      <c r="F18" s="25" t="str">
        <f>'[1]азия-индексы'!K105</f>
        <v>418,04</v>
      </c>
      <c r="G18" s="21">
        <f t="shared" si="4"/>
        <v>-0.0027433860540565513</v>
      </c>
      <c r="H18" s="21">
        <f t="shared" si="5"/>
        <v>-0.0250932835820894</v>
      </c>
      <c r="I18" s="21">
        <f>IF(ISERROR(F18/C18-1),"н/д",F18/C18-1)</f>
        <v>0.23199339856182966</v>
      </c>
      <c r="J18" s="21">
        <f t="shared" si="7"/>
        <v>-0.1308939708939708</v>
      </c>
      <c r="K18" s="13"/>
    </row>
    <row r="19" spans="1:11" ht="18.75">
      <c r="A19" s="18" t="s">
        <v>28</v>
      </c>
      <c r="B19" s="25">
        <v>19156.34</v>
      </c>
      <c r="C19" s="25">
        <v>15814.72</v>
      </c>
      <c r="D19" s="25">
        <v>15965.16</v>
      </c>
      <c r="E19" s="25">
        <f>'[1]проблемные показатели'!K10</f>
        <v>16906.58</v>
      </c>
      <c r="F19" s="25">
        <f>'[1]проблемные показатели'!K5</f>
        <v>16934.9863</v>
      </c>
      <c r="G19" s="21">
        <f t="shared" si="4"/>
        <v>0.0016801919725928371</v>
      </c>
      <c r="H19" s="21">
        <f t="shared" si="5"/>
        <v>0.0607464190775413</v>
      </c>
      <c r="I19" s="21">
        <f t="shared" si="6"/>
        <v>0.07083693546265768</v>
      </c>
      <c r="J19" s="21">
        <f t="shared" si="7"/>
        <v>-0.11595919157834955</v>
      </c>
      <c r="K19" s="13"/>
    </row>
    <row r="20" spans="1:11" ht="18.75">
      <c r="A20" s="18" t="s">
        <v>29</v>
      </c>
      <c r="B20" s="25">
        <v>3479</v>
      </c>
      <c r="C20" s="25">
        <v>3889.07</v>
      </c>
      <c r="D20" s="25">
        <v>3799.76</v>
      </c>
      <c r="E20" s="25">
        <f>'[1]азия-индексы'!S169</f>
        <v>3881.3999999999996</v>
      </c>
      <c r="F20" s="25" t="str">
        <f>'[1]азия-индексы'!K169</f>
        <v>3926,41</v>
      </c>
      <c r="G20" s="21">
        <f t="shared" si="4"/>
        <v>0.0115963312206937</v>
      </c>
      <c r="H20" s="21">
        <f t="shared" si="5"/>
        <v>0.03333105248752544</v>
      </c>
      <c r="I20" s="21">
        <f t="shared" si="6"/>
        <v>0.009601267140987302</v>
      </c>
      <c r="J20" s="21">
        <f>IF(ISERROR(F20/B20-1),"н/д",F20/B20-1)</f>
        <v>0.12860304685254387</v>
      </c>
      <c r="K20" s="13"/>
    </row>
    <row r="21" spans="1:11" ht="18.75">
      <c r="A21" s="18" t="s">
        <v>30</v>
      </c>
      <c r="B21" s="25">
        <v>1259</v>
      </c>
      <c r="C21" s="25">
        <v>848.22</v>
      </c>
      <c r="D21" s="25">
        <v>966.7900000000001</v>
      </c>
      <c r="E21" s="25">
        <f>'[1]азия-индексы'!S141</f>
        <v>918.24</v>
      </c>
      <c r="F21" s="25" t="str">
        <f>'[1]азия-индексы'!K141</f>
        <v>918,38</v>
      </c>
      <c r="G21" s="21">
        <f t="shared" si="4"/>
        <v>0.0001524655863389679</v>
      </c>
      <c r="H21" s="21">
        <f t="shared" si="5"/>
        <v>-0.05007292173067579</v>
      </c>
      <c r="I21" s="21">
        <f t="shared" si="6"/>
        <v>0.08271439013463477</v>
      </c>
      <c r="J21" s="21">
        <f t="shared" si="7"/>
        <v>-0.2705480540111199</v>
      </c>
      <c r="K21" s="13"/>
    </row>
    <row r="22" spans="1:11" ht="18.75">
      <c r="A22" s="18" t="s">
        <v>31</v>
      </c>
      <c r="B22" s="25">
        <v>70127.04</v>
      </c>
      <c r="C22" s="25">
        <v>58600.37</v>
      </c>
      <c r="D22" s="25">
        <v>54490.41</v>
      </c>
      <c r="E22" s="25">
        <f>'[1]проблемные показатели'!G10</f>
        <v>53805.38</v>
      </c>
      <c r="F22" s="25">
        <f>'[1]проблемные показатели'!G5</f>
        <v>53836.57</v>
      </c>
      <c r="G22" s="21">
        <f t="shared" si="4"/>
        <v>0.0005796818087708822</v>
      </c>
      <c r="H22" s="21">
        <f t="shared" si="5"/>
        <v>-0.011999175634758497</v>
      </c>
      <c r="I22" s="21">
        <f t="shared" si="6"/>
        <v>-0.08129300207490164</v>
      </c>
      <c r="J22" s="21">
        <f t="shared" si="7"/>
        <v>-0.2322994097569211</v>
      </c>
      <c r="K22" s="13"/>
    </row>
    <row r="23" spans="1:14" ht="36.75" customHeight="1">
      <c r="A23" s="28" t="s">
        <v>32</v>
      </c>
      <c r="B23" s="28"/>
      <c r="C23" s="23"/>
      <c r="D23" s="23"/>
      <c r="E23" s="23"/>
      <c r="F23" s="23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9">
        <v>95.7</v>
      </c>
      <c r="C24" s="29">
        <v>112.45</v>
      </c>
      <c r="D24" s="30">
        <v>98.43</v>
      </c>
      <c r="E24" s="29">
        <f>'[1]проблемные показатели'!C28</f>
        <v>93.02</v>
      </c>
      <c r="F24" s="31">
        <f>'[1]проблемные показатели'!C23</f>
        <v>92.1863</v>
      </c>
      <c r="G24" s="21">
        <f>IF(ISERROR(F24/E24-1),"н/д",F24/E24-1)</f>
        <v>-0.008962588690604067</v>
      </c>
      <c r="H24" s="21">
        <f aca="true" t="shared" si="8" ref="H24:H33">IF(ISERROR(F24/D24-1),"н/д",F24/D24-1)</f>
        <v>-0.06343289647465211</v>
      </c>
      <c r="I24" s="21">
        <f aca="true" t="shared" si="9" ref="I24:I33">IF(ISERROR(F24/C24-1),"н/д",F24/C24-1)</f>
        <v>-0.18020186749666522</v>
      </c>
      <c r="J24" s="21">
        <f>IF(ISERROR(F24/B24-1),"н/д",F24/B24-1)</f>
        <v>-0.03671577847439922</v>
      </c>
      <c r="K24" s="13"/>
    </row>
    <row r="25" spans="1:11" ht="18.75">
      <c r="A25" s="18" t="s">
        <v>34</v>
      </c>
      <c r="B25" s="29">
        <v>89.25</v>
      </c>
      <c r="C25" s="29">
        <v>101.30999999999999</v>
      </c>
      <c r="D25" s="30">
        <v>83.23</v>
      </c>
      <c r="E25" s="29">
        <f>'[1]сырье'!N81</f>
        <v>79.36</v>
      </c>
      <c r="F25" s="31" t="str">
        <f>'[1]сырье'!K81</f>
        <v>78,960</v>
      </c>
      <c r="G25" s="21">
        <f aca="true" t="shared" si="10" ref="G25:G33">IF(ISERROR(F25/E25-1),"н/д",F25/E25-1)</f>
        <v>-0.00504032258064524</v>
      </c>
      <c r="H25" s="21">
        <f t="shared" si="8"/>
        <v>-0.05130361648444082</v>
      </c>
      <c r="I25" s="21">
        <f t="shared" si="9"/>
        <v>-0.22061000888362448</v>
      </c>
      <c r="J25" s="21">
        <f aca="true" t="shared" si="11" ref="J25:J31">IF(ISERROR(F25/B25-1),"н/д",F25/B25-1)</f>
        <v>-0.11529411764705888</v>
      </c>
      <c r="K25" s="13"/>
    </row>
    <row r="26" spans="1:116" s="33" customFormat="1" ht="18.75">
      <c r="A26" s="18" t="s">
        <v>35</v>
      </c>
      <c r="B26" s="29">
        <v>1374.1</v>
      </c>
      <c r="C26" s="29">
        <v>1608.1023327005457</v>
      </c>
      <c r="D26" s="32">
        <v>1622.1057799240564</v>
      </c>
      <c r="E26" s="19">
        <f>'[1]инд-обновл'!H16</f>
        <v>1574.8992735639576</v>
      </c>
      <c r="F26" s="19" t="str">
        <f>'[1]инд-обновл'!G16</f>
        <v>1567,45</v>
      </c>
      <c r="G26" s="21">
        <f t="shared" si="10"/>
        <v>-0.004730000000000012</v>
      </c>
      <c r="H26" s="21">
        <f t="shared" si="8"/>
        <v>-0.033694337693942034</v>
      </c>
      <c r="I26" s="21">
        <f t="shared" si="9"/>
        <v>-0.025279692637642515</v>
      </c>
      <c r="J26" s="21">
        <f t="shared" si="11"/>
        <v>0.14071028309438915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9">
        <v>9401.6</v>
      </c>
      <c r="C27" s="29">
        <v>7530.990876235418</v>
      </c>
      <c r="D27" s="29">
        <v>7304.89417989418</v>
      </c>
      <c r="E27" s="19">
        <f>'[1]проблемные показатели'!C10</f>
        <v>7303.95</v>
      </c>
      <c r="F27" s="19">
        <f>'[1]проблемные показатели'!C5</f>
        <v>7282.01</v>
      </c>
      <c r="G27" s="21">
        <f t="shared" si="10"/>
        <v>-0.003003854078957202</v>
      </c>
      <c r="H27" s="21">
        <f t="shared" si="8"/>
        <v>-0.0031327188773200287</v>
      </c>
      <c r="I27" s="21">
        <f t="shared" si="9"/>
        <v>-0.0330608389157786</v>
      </c>
      <c r="J27" s="21">
        <f t="shared" si="11"/>
        <v>-0.22544992341729064</v>
      </c>
      <c r="K27" s="13"/>
    </row>
    <row r="28" spans="1:11" ht="18.75">
      <c r="A28" s="18" t="s">
        <v>37</v>
      </c>
      <c r="B28" s="29">
        <v>23875</v>
      </c>
      <c r="C28" s="29">
        <v>19100.067964658378</v>
      </c>
      <c r="D28" s="32">
        <v>16230.00231857176</v>
      </c>
      <c r="E28" s="29">
        <f>'[1]инд-обновл'!H17</f>
        <v>16294.965472940421</v>
      </c>
      <c r="F28" s="29" t="str">
        <f>'[1]инд-обновл'!G17</f>
        <v>16235</v>
      </c>
      <c r="G28" s="21">
        <f t="shared" si="10"/>
        <v>-0.0036800000000000166</v>
      </c>
      <c r="H28" s="21">
        <f t="shared" si="8"/>
        <v>0.00030792857142847296</v>
      </c>
      <c r="I28" s="21">
        <f t="shared" si="9"/>
        <v>-0.15000302459445314</v>
      </c>
      <c r="J28" s="21">
        <f t="shared" si="11"/>
        <v>-0.31999999999999995</v>
      </c>
      <c r="K28" s="13"/>
    </row>
    <row r="29" spans="1:11" ht="18.75">
      <c r="A29" s="18" t="s">
        <v>38</v>
      </c>
      <c r="B29" s="29">
        <v>2488</v>
      </c>
      <c r="C29" s="29">
        <v>2108.0028610029403</v>
      </c>
      <c r="D29" s="32">
        <v>1993.995268999818</v>
      </c>
      <c r="E29" s="29">
        <f>'[1]инд-обновл'!H15</f>
        <v>1845.0054752408603</v>
      </c>
      <c r="F29" s="29" t="str">
        <f>'[1]инд-обновл'!G15</f>
        <v>1836,5</v>
      </c>
      <c r="G29" s="21">
        <f t="shared" si="10"/>
        <v>-0.004610000000000003</v>
      </c>
      <c r="H29" s="21">
        <f t="shared" si="8"/>
        <v>-0.0789847756653993</v>
      </c>
      <c r="I29" s="21">
        <f t="shared" si="9"/>
        <v>-0.12879624882186613</v>
      </c>
      <c r="J29" s="21">
        <f t="shared" si="11"/>
        <v>-0.26185691318327975</v>
      </c>
      <c r="K29" s="13"/>
    </row>
    <row r="30" spans="1:11" ht="18.75">
      <c r="A30" s="18" t="s">
        <v>39</v>
      </c>
      <c r="B30" s="29">
        <v>143.25</v>
      </c>
      <c r="C30" s="29">
        <v>96.44</v>
      </c>
      <c r="D30" s="30">
        <v>67.61000000000001</v>
      </c>
      <c r="E30" s="29">
        <f>'[1]сырье'!N89</f>
        <v>68.2</v>
      </c>
      <c r="F30" s="31" t="str">
        <f>'[1]сырье'!K89</f>
        <v>68,650</v>
      </c>
      <c r="G30" s="21">
        <f t="shared" si="10"/>
        <v>0.006598240469208205</v>
      </c>
      <c r="H30" s="21">
        <f t="shared" si="8"/>
        <v>0.015382339890548602</v>
      </c>
      <c r="I30" s="21">
        <f t="shared" si="9"/>
        <v>-0.28815844048112804</v>
      </c>
      <c r="J30" s="21">
        <f t="shared" si="11"/>
        <v>-0.5207678883071553</v>
      </c>
      <c r="K30" s="13"/>
    </row>
    <row r="31" spans="1:11" ht="18.75">
      <c r="A31" s="18" t="s">
        <v>40</v>
      </c>
      <c r="B31" s="29">
        <v>31.74</v>
      </c>
      <c r="C31" s="29">
        <v>23.29</v>
      </c>
      <c r="D31" s="30">
        <v>19.419999999999998</v>
      </c>
      <c r="E31" s="29">
        <f>'[1]проблемные показатели'!J28</f>
        <v>20.3</v>
      </c>
      <c r="F31" s="31">
        <f>'[1]проблемные показатели'!J23</f>
        <v>19.56</v>
      </c>
      <c r="G31" s="21">
        <f t="shared" si="10"/>
        <v>-0.03645320197044344</v>
      </c>
      <c r="H31" s="21">
        <f t="shared" si="8"/>
        <v>0.00720906282183309</v>
      </c>
      <c r="I31" s="21">
        <f t="shared" si="9"/>
        <v>-0.16015457277801637</v>
      </c>
      <c r="J31" s="21">
        <f t="shared" si="11"/>
        <v>-0.3837429111531191</v>
      </c>
      <c r="K31" s="13"/>
    </row>
    <row r="32" spans="1:11" ht="18.75">
      <c r="A32" s="18" t="s">
        <v>41</v>
      </c>
      <c r="B32" s="29">
        <v>607</v>
      </c>
      <c r="C32" s="29">
        <v>652</v>
      </c>
      <c r="D32" s="30">
        <v>551.5</v>
      </c>
      <c r="E32" s="29">
        <f>'[1]сырье'!N88</f>
        <v>624</v>
      </c>
      <c r="F32" s="31" t="str">
        <f>'[1]сырье'!K88</f>
        <v>619,750</v>
      </c>
      <c r="G32" s="21">
        <f t="shared" si="10"/>
        <v>-0.006810897435897467</v>
      </c>
      <c r="H32" s="21">
        <f t="shared" si="8"/>
        <v>0.12375339981867639</v>
      </c>
      <c r="I32" s="21">
        <f t="shared" si="9"/>
        <v>-0.0494631901840491</v>
      </c>
      <c r="J32" s="21">
        <f>IF(ISERROR(F32/B32-1),"н/д",F32/B32-1)</f>
        <v>0.02100494233937389</v>
      </c>
      <c r="K32" s="13"/>
    </row>
    <row r="33" spans="1:11" ht="18.75">
      <c r="A33" s="18" t="s">
        <v>42</v>
      </c>
      <c r="B33" s="29">
        <f>8698.16/30.72*100/37</f>
        <v>765.2519707207208</v>
      </c>
      <c r="C33" s="29">
        <v>698</v>
      </c>
      <c r="D33" s="30">
        <v>612.25</v>
      </c>
      <c r="E33" s="29">
        <f>'[1]проблемные показатели'!G26</f>
        <v>729</v>
      </c>
      <c r="F33" s="31">
        <f>'[1]проблемные показатели'!G21</f>
        <v>723.6</v>
      </c>
      <c r="G33" s="21">
        <f t="shared" si="10"/>
        <v>-0.007407407407407418</v>
      </c>
      <c r="H33" s="21">
        <f t="shared" si="8"/>
        <v>0.18187015108207438</v>
      </c>
      <c r="I33" s="21">
        <f t="shared" si="9"/>
        <v>0.03667621776504304</v>
      </c>
      <c r="J33" s="21">
        <f>IF(ISERROR(F33/B33-1),"н/д",F33/B33-1)</f>
        <v>-0.05442909304956456</v>
      </c>
      <c r="K33" s="13"/>
    </row>
    <row r="34" spans="1:14" ht="36" customHeight="1">
      <c r="A34" s="28" t="s">
        <v>43</v>
      </c>
      <c r="B34" s="28"/>
      <c r="C34" s="28"/>
      <c r="D34" s="34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5" t="s">
        <v>13</v>
      </c>
      <c r="B35" s="36">
        <f>B4</f>
        <v>40544</v>
      </c>
      <c r="C35" s="36">
        <f>C4</f>
        <v>40909</v>
      </c>
      <c r="D35" s="36">
        <f>D4</f>
        <v>41061</v>
      </c>
      <c r="E35" s="14">
        <f>IF(J35=2,F35-3,F35-1)</f>
        <v>41086</v>
      </c>
      <c r="F35" s="36">
        <f>I1</f>
        <v>41087</v>
      </c>
      <c r="G35" s="37"/>
      <c r="H35" s="38"/>
      <c r="I35" s="37"/>
      <c r="J35" s="39">
        <f>WEEKDAY(F35)</f>
        <v>4</v>
      </c>
      <c r="K35" s="13"/>
    </row>
    <row r="36" spans="1:11" ht="18.75">
      <c r="A36" s="18" t="s">
        <v>44</v>
      </c>
      <c r="B36" s="29">
        <v>7.75</v>
      </c>
      <c r="C36" s="29">
        <v>8</v>
      </c>
      <c r="D36" s="29">
        <v>8</v>
      </c>
      <c r="E36" s="29">
        <v>8</v>
      </c>
      <c r="F36" s="29">
        <v>8</v>
      </c>
      <c r="G36" s="21">
        <f aca="true" t="shared" si="12" ref="G36:G42">IF(ISERROR(F36/E36-1),"н/д",F36/E36-1)</f>
        <v>0</v>
      </c>
      <c r="H36" s="21">
        <f>IF(ISERROR(F36/D36-1),"н/д",F36/D36-1)</f>
        <v>0</v>
      </c>
      <c r="I36" s="21">
        <f>IF(ISERROR(F36/C36-1),"н/д",F36/C36-1)</f>
        <v>0</v>
      </c>
      <c r="J36" s="21">
        <f>IF(ISERROR(F36/B36-1),"н/д",F36/B36-1)</f>
        <v>0.032258064516129004</v>
      </c>
      <c r="K36" s="13"/>
    </row>
    <row r="37" spans="1:11" ht="37.5">
      <c r="A37" s="18" t="s">
        <v>45</v>
      </c>
      <c r="B37" s="19">
        <v>973.8</v>
      </c>
      <c r="C37" s="19">
        <v>981.4</v>
      </c>
      <c r="D37" s="19">
        <v>595.6</v>
      </c>
      <c r="E37" s="19">
        <f>'[1]ост. ср-тв на кс'!S5</f>
        <v>659.8</v>
      </c>
      <c r="F37" s="19">
        <f>'[1]ост. ср-тв на кс'!R5</f>
        <v>587.2</v>
      </c>
      <c r="G37" s="21">
        <f t="shared" si="12"/>
        <v>-0.11003334343740512</v>
      </c>
      <c r="H37" s="21">
        <f aca="true" t="shared" si="13" ref="H37:H42">IF(ISERROR(F37/D37-1),"н/д",F37/D37-1)</f>
        <v>-0.01410342511752849</v>
      </c>
      <c r="I37" s="21">
        <f aca="true" t="shared" si="14" ref="I37:I42">IF(ISERROR(F37/C37-1),"н/д",F37/C37-1)</f>
        <v>-0.40167108212757274</v>
      </c>
      <c r="J37" s="21">
        <f aca="true" t="shared" si="15" ref="J37:J42">IF(ISERROR(F37/B37-1),"н/д",F37/B37-1)</f>
        <v>-0.397001437666872</v>
      </c>
      <c r="K37" s="13"/>
    </row>
    <row r="38" spans="1:11" ht="37.5">
      <c r="A38" s="18" t="s">
        <v>46</v>
      </c>
      <c r="B38" s="19">
        <v>638.7</v>
      </c>
      <c r="C38" s="19">
        <v>735.5</v>
      </c>
      <c r="D38" s="19">
        <v>399.7</v>
      </c>
      <c r="E38" s="19">
        <f>'[1]ост. ср-тв на кс'!U5</f>
        <v>483.2</v>
      </c>
      <c r="F38" s="19">
        <f>'[1]ост. ср-тв на кс'!T5</f>
        <v>398.2</v>
      </c>
      <c r="G38" s="21">
        <f t="shared" si="12"/>
        <v>-0.17591059602649006</v>
      </c>
      <c r="H38" s="21">
        <f t="shared" si="13"/>
        <v>-0.0037528146109582217</v>
      </c>
      <c r="I38" s="21">
        <f t="shared" si="14"/>
        <v>-0.4585995921142081</v>
      </c>
      <c r="J38" s="21">
        <f t="shared" si="15"/>
        <v>-0.3765461092844842</v>
      </c>
      <c r="K38" s="13"/>
    </row>
    <row r="39" spans="1:11" ht="18.75">
      <c r="A39" s="18" t="s">
        <v>47</v>
      </c>
      <c r="B39" s="19">
        <v>7</v>
      </c>
      <c r="C39" s="29">
        <v>6.35</v>
      </c>
      <c r="D39" s="29">
        <v>6.62</v>
      </c>
      <c r="E39" s="29">
        <f>'[1]mibid-mibor'!C8</f>
        <v>6.58</v>
      </c>
      <c r="F39" s="29">
        <f>'[1]mibid-mibor'!D8</f>
        <v>6.58</v>
      </c>
      <c r="G39" s="21">
        <f t="shared" si="12"/>
        <v>0</v>
      </c>
      <c r="H39" s="21">
        <f t="shared" si="13"/>
        <v>-0.006042296072507614</v>
      </c>
      <c r="I39" s="21">
        <f t="shared" si="14"/>
        <v>0.03622047244094495</v>
      </c>
      <c r="J39" s="21">
        <f t="shared" si="15"/>
        <v>-0.05999999999999994</v>
      </c>
      <c r="K39" s="13"/>
    </row>
    <row r="40" spans="1:11" ht="18.75">
      <c r="A40" s="18" t="s">
        <v>48</v>
      </c>
      <c r="B40" s="29">
        <v>4.63</v>
      </c>
      <c r="C40" s="29">
        <v>7.39</v>
      </c>
      <c r="D40" s="29">
        <v>7.44</v>
      </c>
      <c r="E40" s="29">
        <f>'[1]mibid-mibor'!E8</f>
        <v>7.43</v>
      </c>
      <c r="F40" s="29">
        <f>'[1]mibid-mibor'!F8</f>
        <v>7.43</v>
      </c>
      <c r="G40" s="21">
        <f t="shared" si="12"/>
        <v>0</v>
      </c>
      <c r="H40" s="21">
        <f t="shared" si="13"/>
        <v>-0.0013440860215054862</v>
      </c>
      <c r="I40" s="21">
        <f t="shared" si="14"/>
        <v>0.005412719891745521</v>
      </c>
      <c r="J40" s="21">
        <f t="shared" si="15"/>
        <v>0.6047516198704104</v>
      </c>
      <c r="K40" s="13"/>
    </row>
    <row r="41" spans="1:11" ht="18.75">
      <c r="A41" s="18" t="s">
        <v>49</v>
      </c>
      <c r="B41" s="29">
        <v>30.72</v>
      </c>
      <c r="C41" s="29">
        <v>32.19614933936725</v>
      </c>
      <c r="D41" s="29">
        <v>32.91743906960407</v>
      </c>
      <c r="E41" s="29">
        <f>'[1]МакроDelay'!M8</f>
        <v>33.1693</v>
      </c>
      <c r="F41" s="29">
        <f>'[1]МакроDelay'!J8</f>
        <v>33.1732</v>
      </c>
      <c r="G41" s="21">
        <f t="shared" si="12"/>
        <v>0.00011757860431194089</v>
      </c>
      <c r="H41" s="21">
        <f>IF(ISERROR(F41/D41-1),"н/д",F41/D41-1)</f>
        <v>0.007769769995020548</v>
      </c>
      <c r="I41" s="21">
        <f t="shared" si="14"/>
        <v>0.030346817264823578</v>
      </c>
      <c r="J41" s="21">
        <f t="shared" si="15"/>
        <v>0.07985677083333331</v>
      </c>
      <c r="K41" s="13"/>
    </row>
    <row r="42" spans="1:11" ht="18.75">
      <c r="A42" s="18" t="s">
        <v>50</v>
      </c>
      <c r="B42" s="29">
        <v>39.79</v>
      </c>
      <c r="C42" s="29">
        <v>41.67128441586324</v>
      </c>
      <c r="D42" s="29">
        <v>40.807526997522984</v>
      </c>
      <c r="E42" s="29">
        <f>'[1]МакроDelay'!M11</f>
        <v>41.4981</v>
      </c>
      <c r="F42" s="29">
        <f>'[1]МакроDelay'!J11</f>
        <v>41.4964</v>
      </c>
      <c r="G42" s="21">
        <f t="shared" si="12"/>
        <v>-4.096573096112888E-05</v>
      </c>
      <c r="H42" s="21">
        <f t="shared" si="13"/>
        <v>0.016881027917198477</v>
      </c>
      <c r="I42" s="21">
        <f t="shared" si="14"/>
        <v>-0.004196760870578409</v>
      </c>
      <c r="J42" s="21">
        <f t="shared" si="15"/>
        <v>0.042885147021864745</v>
      </c>
      <c r="K42" s="13"/>
    </row>
    <row r="43" spans="1:11" ht="18.75">
      <c r="A43" s="40" t="s">
        <v>51</v>
      </c>
      <c r="B43" s="41">
        <v>40544</v>
      </c>
      <c r="C43" s="41">
        <v>40909</v>
      </c>
      <c r="D43" s="41">
        <f>'[1]ЗВР-cbr'!D5</f>
        <v>41061</v>
      </c>
      <c r="E43" s="41">
        <f>'[1]ЗВР-cbr'!D4</f>
        <v>41068</v>
      </c>
      <c r="F43" s="41">
        <f>'[1]ЗВР-cbr'!D3</f>
        <v>41075</v>
      </c>
      <c r="G43" s="42"/>
      <c r="H43" s="42"/>
      <c r="I43" s="42"/>
      <c r="J43" s="42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509,2</v>
      </c>
      <c r="E44" s="19" t="str">
        <f>'[1]ЗВР-cbr'!L4</f>
        <v>512,4</v>
      </c>
      <c r="F44" s="19" t="str">
        <f>'[1]ЗВР-cbr'!L3</f>
        <v>512,2</v>
      </c>
      <c r="G44" s="21">
        <f>IF(ISERROR(F44/E44-1),"н/д",F44/E44-1)</f>
        <v>-0.0003903200624510994</v>
      </c>
      <c r="H44" s="21"/>
      <c r="I44" s="21">
        <f>IF(ISERROR(F44/C44-1),"н/д",F44/C44-1)</f>
        <v>0.028514056224899775</v>
      </c>
      <c r="J44" s="21">
        <f>IF(ISERROR(F44/B44-1),"н/д",F44/B44-1)</f>
        <v>0.17020790495773364</v>
      </c>
      <c r="K44" s="13"/>
    </row>
    <row r="45" spans="1:11" ht="18.75">
      <c r="A45" s="43"/>
      <c r="B45" s="41">
        <v>40544</v>
      </c>
      <c r="C45" s="41">
        <v>40909</v>
      </c>
      <c r="D45" s="41">
        <v>41064</v>
      </c>
      <c r="E45" s="41">
        <v>41069</v>
      </c>
      <c r="F45" s="41">
        <v>41078</v>
      </c>
      <c r="G45" s="44"/>
      <c r="H45" s="42"/>
      <c r="I45" s="42"/>
      <c r="J45" s="42"/>
      <c r="K45" s="13"/>
    </row>
    <row r="46" spans="1:11" ht="56.25">
      <c r="A46" s="18" t="s">
        <v>53</v>
      </c>
      <c r="B46" s="19">
        <v>8.8</v>
      </c>
      <c r="C46" s="19">
        <v>6.1</v>
      </c>
      <c r="D46" s="20">
        <v>2.3</v>
      </c>
      <c r="E46" s="20">
        <v>2.5</v>
      </c>
      <c r="F46" s="20">
        <v>2.7</v>
      </c>
      <c r="G46" s="21">
        <f>IF(ISERROR(F46-E46),"н/д",F46-E46)/100</f>
        <v>0.0020000000000000018</v>
      </c>
      <c r="H46" s="21">
        <f>IF(ISERROR(F46-D46),"н/д",F46-D46)/100</f>
        <v>0.0040000000000000036</v>
      </c>
      <c r="I46" s="21"/>
      <c r="J46" s="21"/>
      <c r="K46" s="45"/>
    </row>
    <row r="47" spans="1:11" ht="18.75">
      <c r="A47" s="40" t="s">
        <v>54</v>
      </c>
      <c r="B47" s="46" t="s">
        <v>55</v>
      </c>
      <c r="C47" s="46" t="s">
        <v>56</v>
      </c>
      <c r="D47" s="46">
        <f>'[1]M2'!I24</f>
        <v>40949</v>
      </c>
      <c r="E47" s="46">
        <f>'[1]M2'!I23</f>
        <v>40980</v>
      </c>
      <c r="F47" s="46">
        <f>'[1]M2'!I22</f>
        <v>41010</v>
      </c>
      <c r="G47" s="47"/>
      <c r="H47" s="42"/>
      <c r="I47" s="48"/>
      <c r="J47" s="48"/>
      <c r="K47" s="45"/>
    </row>
    <row r="48" spans="1:11" ht="18.75">
      <c r="A48" s="18" t="s">
        <v>57</v>
      </c>
      <c r="B48" s="19">
        <v>20011.9</v>
      </c>
      <c r="C48" s="19">
        <v>23677.9</v>
      </c>
      <c r="D48" s="19">
        <f>'[1]M2'!J24</f>
        <v>23851.3</v>
      </c>
      <c r="E48" s="19">
        <f>'[1]M2'!J23</f>
        <v>24041.3</v>
      </c>
      <c r="F48" s="19">
        <f>'[1]M2'!J22</f>
        <v>24247.2</v>
      </c>
      <c r="G48" s="21"/>
      <c r="H48" s="21">
        <f>IF(ISERROR(F48/D48-1),"н/д",F48/D48-1)</f>
        <v>0.01659867596315512</v>
      </c>
      <c r="I48" s="21">
        <f>IF(ISERROR(F48/C48-1),"н/д",F48/C48-1)</f>
        <v>0.02404351737274002</v>
      </c>
      <c r="J48" s="21">
        <f>IF(ISERROR(F48/B48-1),"н/д",F48/B48-1)</f>
        <v>0.21163907475052346</v>
      </c>
      <c r="K48" s="8"/>
    </row>
    <row r="49" spans="1:11" ht="75">
      <c r="A49" s="18" t="s">
        <v>58</v>
      </c>
      <c r="B49" s="19">
        <v>104.7</v>
      </c>
      <c r="C49" s="19">
        <f>'[1]ПромПр-во'!B35</f>
        <v>103.4</v>
      </c>
      <c r="D49" s="19">
        <f>'[1]ПромПр-во'!B30</f>
        <v>106.5</v>
      </c>
      <c r="E49" s="19">
        <f>'[1]ПромПр-во'!B31</f>
        <v>102</v>
      </c>
      <c r="F49" s="19">
        <f>'[1]ПромПр-во'!B33</f>
        <v>101.3</v>
      </c>
      <c r="G49" s="21"/>
      <c r="H49" s="21"/>
      <c r="I49" s="21"/>
      <c r="J49" s="21"/>
      <c r="K49" s="8"/>
    </row>
    <row r="50" spans="1:11" ht="18.75">
      <c r="A50" s="40"/>
      <c r="B50" s="46">
        <v>40544</v>
      </c>
      <c r="C50" s="46">
        <v>40909</v>
      </c>
      <c r="D50" s="46">
        <v>40969</v>
      </c>
      <c r="E50" s="46">
        <v>41000</v>
      </c>
      <c r="F50" s="46">
        <v>41030</v>
      </c>
      <c r="G50" s="41"/>
      <c r="H50" s="42"/>
      <c r="I50" s="42"/>
      <c r="J50" s="42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35.728</v>
      </c>
      <c r="E51" s="19">
        <v>34.819</v>
      </c>
      <c r="F51" s="19">
        <v>31.49</v>
      </c>
      <c r="G51" s="21"/>
      <c r="H51" s="21">
        <f>IF(ISERROR(F51/E51-1),"н/д",F51/E51-1)</f>
        <v>-0.0956087193773516</v>
      </c>
      <c r="I51" s="21">
        <f>IF(ISERROR(F51/C51-1),"н/д",F51/C51-1)</f>
        <v>-0.12042545822230422</v>
      </c>
      <c r="J51" s="21">
        <f>IF(ISERROR(F51/B51-1),"н/д",F51/B51-1)</f>
        <v>-0.21190082313693004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4253.86</v>
      </c>
      <c r="E52" s="19">
        <v>4291.702</v>
      </c>
      <c r="F52" s="19">
        <v>4365.651</v>
      </c>
      <c r="G52" s="21"/>
      <c r="H52" s="21">
        <f>IF(ISERROR(F52/E52-1),"н/д",F52/E52-1)</f>
        <v>0.017230693090992677</v>
      </c>
      <c r="I52" s="21">
        <f>IF(ISERROR(F52/C52-1),"н/д",F52/C52-1)</f>
        <v>0.04178398411856388</v>
      </c>
      <c r="J52" s="21">
        <f>IF(ISERROR(F52/B52-1),"н/д",F52/B52-1)</f>
        <v>0.484717343809941</v>
      </c>
      <c r="K52" s="8"/>
    </row>
    <row r="53" spans="1:14" ht="36" customHeight="1">
      <c r="A53" s="28" t="s">
        <v>61</v>
      </c>
      <c r="B53" s="28"/>
      <c r="C53" s="28"/>
      <c r="D53" s="28"/>
      <c r="E53" s="23"/>
      <c r="F53" s="23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6" t="s">
        <v>62</v>
      </c>
      <c r="C54" s="46" t="s">
        <v>63</v>
      </c>
      <c r="D54" s="46">
        <v>40969</v>
      </c>
      <c r="E54" s="46">
        <v>41000</v>
      </c>
      <c r="F54" s="46">
        <v>41030</v>
      </c>
      <c r="G54" s="49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8298.859</v>
      </c>
      <c r="C55" s="19">
        <v>11352.18</v>
      </c>
      <c r="D55" s="19" t="str">
        <f>'[1]Дох-Расх фед.б.'!J6</f>
        <v>1097,8</v>
      </c>
      <c r="E55" s="19" t="str">
        <f>'[1]Дох-Расх фед.б.'!J5</f>
        <v>1102,1</v>
      </c>
      <c r="F55" s="19" t="str">
        <f>'[1]Дох-Расх фед.б.'!J4</f>
        <v>1016,6</v>
      </c>
      <c r="G55" s="21">
        <f>IF(ISERROR(F55/E55-1),"н/д",F55/E55-1)</f>
        <v>-0.07757916704473267</v>
      </c>
      <c r="H55" s="21">
        <f>IF(ISERROR(C55/B55-1),"н/д",C55/B55-1)</f>
        <v>0.3679205779975294</v>
      </c>
      <c r="I55" s="8"/>
      <c r="J55" s="13"/>
    </row>
    <row r="56" spans="1:10" ht="37.5">
      <c r="A56" s="18" t="s">
        <v>67</v>
      </c>
      <c r="B56" s="19">
        <v>10094</v>
      </c>
      <c r="C56" s="19">
        <v>10935.66</v>
      </c>
      <c r="D56" s="19" t="str">
        <f>'[1]Дох-Расх фед.б.'!J30</f>
        <v>973,8</v>
      </c>
      <c r="E56" s="19" t="str">
        <f>'[1]Дох-Расх фед.б.'!J29</f>
        <v>1041,1</v>
      </c>
      <c r="F56" s="19" t="str">
        <f>'[1]Дох-Расх фед.б.'!J28</f>
        <v>836,2</v>
      </c>
      <c r="G56" s="21">
        <f>IF(ISERROR(F56/E56-1),"н/д",F56/E56-1)</f>
        <v>-0.19681106521947933</v>
      </c>
      <c r="H56" s="21">
        <f>IF(ISERROR(C56/B56-1),"н/д",C56/B56-1)</f>
        <v>0.08338220725183265</v>
      </c>
      <c r="I56" s="8"/>
      <c r="J56" s="13"/>
    </row>
    <row r="57" spans="1:10" ht="18.75">
      <c r="A57" s="18" t="s">
        <v>68</v>
      </c>
      <c r="B57" s="25">
        <f>B55-B56</f>
        <v>-1795.1409999999996</v>
      </c>
      <c r="C57" s="25">
        <f>C55-C56</f>
        <v>416.52000000000044</v>
      </c>
      <c r="D57" s="25">
        <f>D55-D56</f>
        <v>124</v>
      </c>
      <c r="E57" s="25">
        <f>E55-E56</f>
        <v>61</v>
      </c>
      <c r="F57" s="19">
        <f>F55-F56</f>
        <v>180.39999999999998</v>
      </c>
      <c r="G57" s="21"/>
      <c r="H57" s="21"/>
      <c r="I57" s="8"/>
      <c r="J57" s="13"/>
    </row>
    <row r="58" spans="1:10" ht="18.75">
      <c r="A58" s="6" t="s">
        <v>2</v>
      </c>
      <c r="B58" s="46" t="s">
        <v>62</v>
      </c>
      <c r="C58" s="46" t="s">
        <v>63</v>
      </c>
      <c r="D58" s="46">
        <v>40940</v>
      </c>
      <c r="E58" s="46">
        <v>40969</v>
      </c>
      <c r="F58" s="46">
        <v>41000</v>
      </c>
      <c r="G58" s="49" t="s">
        <v>64</v>
      </c>
      <c r="H58" s="6" t="s">
        <v>65</v>
      </c>
      <c r="I58" s="13"/>
      <c r="J58" s="5"/>
    </row>
    <row r="59" spans="1:10" ht="18.75">
      <c r="A59" s="18" t="s">
        <v>69</v>
      </c>
      <c r="B59" s="20">
        <v>400.42</v>
      </c>
      <c r="C59" s="20">
        <v>522</v>
      </c>
      <c r="D59" s="20">
        <v>45</v>
      </c>
      <c r="E59" s="20">
        <v>48</v>
      </c>
      <c r="F59" s="20">
        <v>46</v>
      </c>
      <c r="G59" s="21">
        <f>IF(ISERROR(F59/E59-1),"н/д",F59/E59-1)</f>
        <v>-0.04166666666666663</v>
      </c>
      <c r="H59" s="21">
        <f>IF(ISERROR(C59/B59-1),"н/д",C59/B59-1)</f>
        <v>0.3036311872533839</v>
      </c>
      <c r="I59" s="13"/>
      <c r="J59" s="5"/>
    </row>
    <row r="60" spans="1:10" ht="18.75">
      <c r="A60" s="18" t="s">
        <v>70</v>
      </c>
      <c r="B60" s="20">
        <v>248.74</v>
      </c>
      <c r="C60" s="20">
        <v>323.2</v>
      </c>
      <c r="D60" s="20">
        <v>25.2</v>
      </c>
      <c r="E60" s="20">
        <v>28.5</v>
      </c>
      <c r="F60" s="20">
        <v>26.9</v>
      </c>
      <c r="G60" s="21">
        <f>IF(ISERROR(F60/E60-1),"н/д",F60/E60-1)</f>
        <v>-0.056140350877193046</v>
      </c>
      <c r="H60" s="21">
        <f>IF(ISERROR(C60/B60-1),"н/д",C60/B60-1)</f>
        <v>0.29934871753638337</v>
      </c>
      <c r="I60" s="13"/>
      <c r="J60" s="5"/>
    </row>
    <row r="61" spans="1:10" ht="37.5">
      <c r="A61" s="18" t="s">
        <v>71</v>
      </c>
      <c r="B61" s="20">
        <f>B59-B60</f>
        <v>151.68</v>
      </c>
      <c r="C61" s="20">
        <f>C59-C60</f>
        <v>198.8</v>
      </c>
      <c r="D61" s="20">
        <f>D59-D60</f>
        <v>19.8</v>
      </c>
      <c r="E61" s="20">
        <f>E59-E60</f>
        <v>19.5</v>
      </c>
      <c r="F61" s="20">
        <f>F59-F60</f>
        <v>19.1</v>
      </c>
      <c r="G61" s="21">
        <f>IF(ISERROR(F61/E61-1),"н/д",F61/E61-1)</f>
        <v>-0.02051282051282044</v>
      </c>
      <c r="H61" s="21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6" t="s">
        <v>62</v>
      </c>
      <c r="C62" s="46" t="s">
        <v>63</v>
      </c>
      <c r="D62" s="46" t="s">
        <v>72</v>
      </c>
      <c r="E62" s="46" t="s">
        <v>73</v>
      </c>
      <c r="F62" s="46" t="s">
        <v>74</v>
      </c>
      <c r="G62" s="49" t="s">
        <v>75</v>
      </c>
      <c r="H62" s="6" t="s">
        <v>65</v>
      </c>
      <c r="I62" s="8"/>
      <c r="J62" s="8"/>
      <c r="K62" s="13"/>
    </row>
    <row r="63" spans="1:11" ht="56.25">
      <c r="A63" s="18" t="s">
        <v>76</v>
      </c>
      <c r="B63" s="19">
        <v>-34.329</v>
      </c>
      <c r="C63" s="19">
        <v>-86.204</v>
      </c>
      <c r="D63" s="19">
        <v>-19.597</v>
      </c>
      <c r="E63" s="19">
        <v>-36.876</v>
      </c>
      <c r="F63" s="19">
        <v>-37.7</v>
      </c>
      <c r="G63" s="21">
        <f>IF(ISERROR(F63/E63-1),"н/д",F63/E63-1)</f>
        <v>0.022345156741512273</v>
      </c>
      <c r="H63" s="21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6" t="s">
        <v>62</v>
      </c>
      <c r="C64" s="46" t="s">
        <v>63</v>
      </c>
      <c r="D64" s="46">
        <v>40969</v>
      </c>
      <c r="E64" s="46">
        <v>41000</v>
      </c>
      <c r="F64" s="46">
        <v>41030</v>
      </c>
      <c r="G64" s="49" t="s">
        <v>64</v>
      </c>
      <c r="H64" s="6" t="s">
        <v>65</v>
      </c>
      <c r="I64" s="13"/>
      <c r="J64" s="5"/>
    </row>
    <row r="65" spans="1:10" ht="37.5">
      <c r="A65" s="18" t="s">
        <v>77</v>
      </c>
      <c r="B65" s="19">
        <v>9805.362</v>
      </c>
      <c r="C65" s="19">
        <v>11853.489</v>
      </c>
      <c r="D65" s="19">
        <v>11778.631</v>
      </c>
      <c r="E65" s="19">
        <v>11966.656</v>
      </c>
      <c r="F65" s="19">
        <v>12237.837</v>
      </c>
      <c r="G65" s="21">
        <f>IF(ISERROR(F65/E65-1),"н/д",F65/E65-1)</f>
        <v>0.022661385102070275</v>
      </c>
      <c r="H65" s="21">
        <f>IF(ISERROR(C65/B65-1),"н/д",C65/B65-1)</f>
        <v>0.20887826476982707</v>
      </c>
      <c r="I65" s="13"/>
      <c r="J65" s="5"/>
    </row>
    <row r="66" spans="1:1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50"/>
      <c r="D68" s="8"/>
      <c r="E68" s="8"/>
      <c r="F68" s="8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3"/>
      <c r="G69" s="22"/>
      <c r="H69" s="22"/>
      <c r="I69" s="22"/>
      <c r="J69" s="22"/>
      <c r="K69" s="13"/>
    </row>
    <row r="70" spans="1:11" ht="12.75">
      <c r="A70" s="8"/>
      <c r="B70" s="8"/>
      <c r="C70" s="50"/>
      <c r="D70" s="54"/>
      <c r="E70" s="8"/>
      <c r="F70" s="8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8"/>
      <c r="F71" s="8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8"/>
      <c r="F72" s="8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6"/>
      <c r="G74" s="10"/>
      <c r="H74" s="10"/>
      <c r="I74" s="10"/>
      <c r="J74" s="10"/>
    </row>
    <row r="75" spans="1:10" s="8" customFormat="1" ht="15.75">
      <c r="A75" s="55"/>
      <c r="B75" s="55"/>
      <c r="C75" s="56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6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6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6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6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6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6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6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6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6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6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ht="15.75">
      <c r="K168" s="8"/>
    </row>
    <row r="169" ht="15.75">
      <c r="K169" s="8"/>
    </row>
    <row r="170" ht="15.75">
      <c r="K170" s="8"/>
    </row>
    <row r="171" ht="15.75">
      <c r="K171" s="8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55" dxfId="55" operator="greaterThan" stopIfTrue="1">
      <formula>$I$4</formula>
    </cfRule>
    <cfRule type="cellIs" priority="56" dxfId="55" operator="lessThan" stopIfTrue="1">
      <formula>-$I$4</formula>
    </cfRule>
  </conditionalFormatting>
  <conditionalFormatting sqref="G45 G47 G36">
    <cfRule type="cellIs" priority="52" dxfId="55" operator="greaterThan" stopIfTrue="1">
      <formula>3%</formula>
    </cfRule>
    <cfRule type="cellIs" priority="53" dxfId="55" operator="lessThan" stopIfTrue="1">
      <formula>-3%</formula>
    </cfRule>
    <cfRule type="cellIs" priority="54" dxfId="13" operator="equal" stopIfTrue="1">
      <formula>"н/д"</formula>
    </cfRule>
  </conditionalFormatting>
  <conditionalFormatting sqref="H47 H45 H43 H50 H34:H36">
    <cfRule type="cellIs" priority="49" dxfId="55" operator="greaterThan" stopIfTrue="1">
      <formula>15%</formula>
    </cfRule>
    <cfRule type="cellIs" priority="50" dxfId="55" operator="lessThan" stopIfTrue="1">
      <formula>-15%</formula>
    </cfRule>
    <cfRule type="cellIs" priority="51" dxfId="56" operator="equal" stopIfTrue="1">
      <formula>"""н/д"""</formula>
    </cfRule>
  </conditionalFormatting>
  <conditionalFormatting sqref="I47 I50 I43 I45 I34:I36">
    <cfRule type="cellIs" priority="46" dxfId="55" operator="greaterThan" stopIfTrue="1">
      <formula>30%</formula>
    </cfRule>
    <cfRule type="cellIs" priority="47" dxfId="55" operator="lessThan" stopIfTrue="1">
      <formula>-30%</formula>
    </cfRule>
    <cfRule type="cellIs" priority="48" dxfId="0" operator="equal" stopIfTrue="1">
      <formula>"""н/д"""</formula>
    </cfRule>
  </conditionalFormatting>
  <conditionalFormatting sqref="J53 J47 J45 J43 J50 J34 J36">
    <cfRule type="cellIs" priority="43" dxfId="55" operator="greaterThan" stopIfTrue="1">
      <formula>40%</formula>
    </cfRule>
    <cfRule type="cellIs" priority="44" dxfId="55" operator="lessThan" stopIfTrue="1">
      <formula>-40%</formula>
    </cfRule>
    <cfRule type="cellIs" priority="45" dxfId="56" operator="equal" stopIfTrue="1">
      <formula>"""н/д"""</formula>
    </cfRule>
  </conditionalFormatting>
  <conditionalFormatting sqref="H69">
    <cfRule type="cellIs" priority="41" dxfId="55" operator="greaterThan" stopIfTrue="1">
      <formula>$H$4</formula>
    </cfRule>
    <cfRule type="cellIs" priority="42" dxfId="55" operator="lessThan" stopIfTrue="1">
      <formula>-$H$4</formula>
    </cfRule>
  </conditionalFormatting>
  <conditionalFormatting sqref="G74:G65536 G69 G53 G43 G23 G34:G35 G3:G5">
    <cfRule type="cellIs" priority="38" dxfId="55" operator="greaterThan" stopIfTrue="1">
      <formula>$G$4</formula>
    </cfRule>
    <cfRule type="cellIs" priority="39" dxfId="55" operator="lessThan" stopIfTrue="1">
      <formula>-$G$4</formula>
    </cfRule>
    <cfRule type="cellIs" priority="40" dxfId="13" operator="equal" stopIfTrue="1">
      <formula>"н/д"</formula>
    </cfRule>
  </conditionalFormatting>
  <conditionalFormatting sqref="G63:H63 H57 G59:G61 G44:H44 G48:H49 G51:H52 G46:H46 G37:G42 H16:J16 G24:G33 G36:J36 G55:G57 H61">
    <cfRule type="cellIs" priority="35" dxfId="57" operator="greaterThan" stopIfTrue="1">
      <formula>3%</formula>
    </cfRule>
    <cfRule type="cellIs" priority="36" dxfId="57" operator="lessThan" stopIfTrue="1">
      <formula>-3%</formula>
    </cfRule>
    <cfRule type="cellIs" priority="37" dxfId="58" operator="equal" stopIfTrue="1">
      <formula>"н/д"</formula>
    </cfRule>
  </conditionalFormatting>
  <conditionalFormatting sqref="I44 I51:I52 I48:I49 I46 I9:I15 I17:I22 I24:I33 I36:I42 I6:I7">
    <cfRule type="cellIs" priority="32" dxfId="57" operator="greaterThan" stopIfTrue="1">
      <formula>30%</formula>
    </cfRule>
    <cfRule type="cellIs" priority="33" dxfId="57" operator="lessThan" stopIfTrue="1">
      <formula>-30%</formula>
    </cfRule>
    <cfRule type="cellIs" priority="34" dxfId="58" operator="equal" stopIfTrue="1">
      <formula>"н/д"</formula>
    </cfRule>
  </conditionalFormatting>
  <conditionalFormatting sqref="H63 H55:H56 H9:H15 H17:H22 H24:H33 H36:H42 H6:H7 H59:H61">
    <cfRule type="cellIs" priority="29" dxfId="57" operator="greaterThan" stopIfTrue="1">
      <formula>10%</formula>
    </cfRule>
    <cfRule type="cellIs" priority="30" dxfId="57" operator="lessThan" stopIfTrue="1">
      <formula>-10%</formula>
    </cfRule>
    <cfRule type="cellIs" priority="31" dxfId="58" operator="equal" stopIfTrue="1">
      <formula>"н/д"</formula>
    </cfRule>
  </conditionalFormatting>
  <conditionalFormatting sqref="J44 J51:J52 J48:J49 J46 J9:J15 J17:J22 J24:J33 J36:J42 J6:J7">
    <cfRule type="cellIs" priority="26" dxfId="57" operator="greaterThan" stopIfTrue="1">
      <formula>40%</formula>
    </cfRule>
    <cfRule type="cellIs" priority="27" dxfId="57" operator="lessThan" stopIfTrue="1">
      <formula>-40%</formula>
    </cfRule>
    <cfRule type="cellIs" priority="28" dxfId="58" operator="equal" stopIfTrue="1">
      <formula>"н/д"</formula>
    </cfRule>
  </conditionalFormatting>
  <conditionalFormatting sqref="H23 H8">
    <cfRule type="cellIs" priority="23" dxfId="57" operator="greaterThan" stopIfTrue="1">
      <formula>15%</formula>
    </cfRule>
    <cfRule type="cellIs" priority="24" dxfId="57" operator="lessThan" stopIfTrue="1">
      <formula>-15%</formula>
    </cfRule>
    <cfRule type="cellIs" priority="25" dxfId="56" operator="equal" stopIfTrue="1">
      <formula>"""н/д"""</formula>
    </cfRule>
  </conditionalFormatting>
  <conditionalFormatting sqref="I23 I8">
    <cfRule type="cellIs" priority="20" dxfId="57" operator="greaterThan" stopIfTrue="1">
      <formula>30%</formula>
    </cfRule>
    <cfRule type="cellIs" priority="21" dxfId="57" operator="lessThan" stopIfTrue="1">
      <formula>-30%</formula>
    </cfRule>
    <cfRule type="cellIs" priority="22" dxfId="58" operator="equal" stopIfTrue="1">
      <formula>"""н/д"""</formula>
    </cfRule>
  </conditionalFormatting>
  <conditionalFormatting sqref="J23 J8">
    <cfRule type="cellIs" priority="17" dxfId="57" operator="greaterThan" stopIfTrue="1">
      <formula>40%</formula>
    </cfRule>
    <cfRule type="cellIs" priority="18" dxfId="57" operator="lessThan" stopIfTrue="1">
      <formula>-40%</formula>
    </cfRule>
    <cfRule type="cellIs" priority="19" dxfId="56" operator="equal" stopIfTrue="1">
      <formula>"""н/д"""</formula>
    </cfRule>
  </conditionalFormatting>
  <conditionalFormatting sqref="G16 G8">
    <cfRule type="cellIs" priority="15" dxfId="56" operator="greaterThan" stopIfTrue="1">
      <formula>"3%"</formula>
    </cfRule>
    <cfRule type="cellIs" priority="16" dxfId="0" operator="lessThan" stopIfTrue="1">
      <formula>"3%"</formula>
    </cfRule>
  </conditionalFormatting>
  <conditionalFormatting sqref="J35">
    <cfRule type="cellIs" priority="12" dxfId="59" operator="greaterThan" stopIfTrue="1">
      <formula>40%</formula>
    </cfRule>
    <cfRule type="cellIs" priority="13" dxfId="59" operator="lessThan" stopIfTrue="1">
      <formula>-40%</formula>
    </cfRule>
    <cfRule type="cellIs" priority="14" dxfId="60" operator="equal" stopIfTrue="1">
      <formula>"""н/д"""</formula>
    </cfRule>
  </conditionalFormatting>
  <conditionalFormatting sqref="G9:G15 G17:G22 G6:G7">
    <cfRule type="cellIs" priority="10" dxfId="56" operator="greaterThan" stopIfTrue="1">
      <formula>3%</formula>
    </cfRule>
    <cfRule type="cellIs" priority="11" dxfId="58" operator="lessThan" stopIfTrue="1">
      <formula>-3%</formula>
    </cfRule>
  </conditionalFormatting>
  <conditionalFormatting sqref="G6:H15">
    <cfRule type="colorScale" priority="9" dxfId="0">
      <colorScale>
        <cfvo type="formula" val="&quot;&gt;0&quot;"/>
        <cfvo type="max"/>
        <color rgb="FF00B050"/>
        <color rgb="FFFFEF9C"/>
      </colorScale>
    </cfRule>
  </conditionalFormatting>
  <conditionalFormatting sqref="H65">
    <cfRule type="cellIs" priority="7" dxfId="55" operator="greaterThan" stopIfTrue="1">
      <formula>$I$4</formula>
    </cfRule>
    <cfRule type="cellIs" priority="8" dxfId="55" operator="lessThan" stopIfTrue="1">
      <formula>-$I$4</formula>
    </cfRule>
  </conditionalFormatting>
  <conditionalFormatting sqref="G65:H65">
    <cfRule type="cellIs" priority="4" dxfId="57" operator="greaterThan" stopIfTrue="1">
      <formula>3%</formula>
    </cfRule>
    <cfRule type="cellIs" priority="5" dxfId="57" operator="lessThan" stopIfTrue="1">
      <formula>-3%</formula>
    </cfRule>
    <cfRule type="cellIs" priority="6" dxfId="58" operator="equal" stopIfTrue="1">
      <formula>"н/д"</formula>
    </cfRule>
  </conditionalFormatting>
  <conditionalFormatting sqref="H65">
    <cfRule type="cellIs" priority="1" dxfId="57" operator="greaterThan" stopIfTrue="1">
      <formula>10%</formula>
    </cfRule>
    <cfRule type="cellIs" priority="2" dxfId="57" operator="lessThan" stopIfTrue="1">
      <formula>-10%</formula>
    </cfRule>
    <cfRule type="cellIs" priority="3" dxfId="58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2012-06-27T09:12:59Z</dcterms:created>
  <dcterms:modified xsi:type="dcterms:W3CDTF">2012-06-27T09:14:12Z</dcterms:modified>
  <cp:category/>
  <cp:version/>
  <cp:contentType/>
  <cp:contentStatus/>
</cp:coreProperties>
</file>