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<sst xmlns="http://schemas.openxmlformats.org/spreadsheetml/2006/main" count="94" uniqueCount="78">
  <si>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</si>
  <si>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</si>
  <si>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</si>
  <si>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</si>
  <si>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</si>
  <si>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</si>
  <si>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</si>
  <si>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</si>
  <si>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</si>
  <si>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</si>
  <si>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</si>
  <si>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</si>
  <si>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</si>
  <si>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</si>
  <si>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</si>
  <si>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</si>
  <si>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</si>
  <si>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</si>
  <si>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</si>
  <si>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</si>
  <si>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</si>
  <si>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</si>
  <si>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</si>
  <si>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</si>
  <si>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</si>
  <si>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</si>
  <si>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</si>
  <si>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</si>
  <si>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</si>
  <si>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</si>
  <si>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</si>
  <si>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</si>
  <si>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</si>
  <si>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</si>
  <si>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</si>
  <si>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</si>
  <si>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</si>
  <si>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</si>
  <si>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</si>
  <si>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</si>
  <si>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</si>
  <si>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</si>
  <si>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</si>
  <si>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</si>
  <si>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</si>
  <si>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</si>
  <si>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</si>
  <si>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</si>
  <si>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</si>
  <si>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</si>
  <si>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</si>
  <si>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</si>
  <si>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</si>
  <si>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</si>
  <si>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</si>
  <si>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</si>
  <si>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</si>
  <si>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</si>
  <si>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</si>
  <si>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</si>
  <si>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</si>
  <si>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</si>
  <si>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</si>
  <si>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</si>
  <si>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</si>
  <si>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</si>
  <si>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</si>
  <si>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</si>
  <si>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</si>
  <si>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</si>
  <si>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</si>
  <si>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</si>
  <si>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IV квартал 2011</t>
  </si>
  <si>
    <t>I квартал 2012</t>
  </si>
  <si>
    <t>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</si>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</sst>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"/>
    <numFmt numFmtId="168" formatCode="0.0%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2" applyNumberFormat="1" applyFont="1" applyFill="1" applyBorder="1" applyAlignment="1">
      <alignment horizontal="center" vertical="center" wrapText="1"/>
      <protection/>
    </xf>
    <xf numFmtId="168" fontId="25" fillId="0" borderId="11" xfId="57" applyNumberFormat="1" applyFont="1" applyFill="1" applyBorder="1" applyAlignment="1">
      <alignment horizontal="center" vertical="center" wrapText="1"/>
    </xf>
    <xf numFmtId="168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8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25" fillId="0" borderId="11" xfId="52" applyNumberFormat="1" applyFont="1" applyFill="1" applyBorder="1" applyAlignment="1">
      <alignment horizontal="center" vertical="center" wrapText="1"/>
      <protection/>
    </xf>
    <xf numFmtId="4" fontId="25" fillId="33" borderId="11" xfId="52" applyNumberFormat="1" applyFont="1" applyFill="1" applyBorder="1" applyAlignment="1">
      <alignment horizontal="center"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8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8" fontId="19" fillId="0" borderId="11" xfId="57" applyNumberFormat="1" applyFont="1" applyFill="1" applyBorder="1" applyAlignment="1" applyProtection="1">
      <alignment horizontal="center"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проблемные показатели"/>
      <sheetName val="источники"/>
    </sheetNames>
    <sheetDataSet>
      <sheetData sheetId="1">
        <row r="93">
          <cell r="K93" t="str">
            <v>7431,91</v>
          </cell>
          <cell r="S93">
            <v>7467.92</v>
          </cell>
        </row>
        <row r="105">
          <cell r="K105" t="str">
            <v>437,28</v>
          </cell>
          <cell r="S105">
            <v>433.45</v>
          </cell>
        </row>
        <row r="141">
          <cell r="K141" t="str">
            <v>879,25</v>
          </cell>
          <cell r="S141">
            <v>876.93</v>
          </cell>
        </row>
        <row r="169">
          <cell r="K169" t="str">
            <v>4160,51</v>
          </cell>
          <cell r="S169">
            <v>4141.99</v>
          </cell>
        </row>
      </sheetData>
      <sheetData sheetId="2">
        <row r="33">
          <cell r="I33" t="str">
            <v>7040,88</v>
          </cell>
          <cell r="L33">
            <v>6996.29</v>
          </cell>
        </row>
        <row r="110">
          <cell r="I110" t="str">
            <v>5846,59</v>
          </cell>
          <cell r="L110">
            <v>5852.42</v>
          </cell>
        </row>
        <row r="167">
          <cell r="I167" t="str">
            <v>3489,80</v>
          </cell>
          <cell r="L167">
            <v>3488.38</v>
          </cell>
        </row>
      </sheetData>
      <sheetData sheetId="3">
        <row r="2">
          <cell r="G2" t="str">
            <v>13275,2</v>
          </cell>
          <cell r="H2">
            <v>13250.157202886547</v>
          </cell>
        </row>
        <row r="5">
          <cell r="G5" t="str">
            <v>9171,16</v>
          </cell>
          <cell r="H5">
            <v>9162.455667116239</v>
          </cell>
        </row>
        <row r="6">
          <cell r="G6" t="str">
            <v>1406,98</v>
          </cell>
          <cell r="H6">
            <v>1416.75561373477</v>
          </cell>
        </row>
        <row r="8">
          <cell r="G8" t="str">
            <v>1430,99</v>
          </cell>
          <cell r="H8">
            <v>1444.2773516350424</v>
          </cell>
        </row>
        <row r="10">
          <cell r="G10" t="str">
            <v>1418,16</v>
          </cell>
          <cell r="H10">
            <v>1415.5129907073772</v>
          </cell>
        </row>
        <row r="15">
          <cell r="G15" t="str">
            <v>1845,03</v>
          </cell>
          <cell r="H15">
            <v>1857.998831846287</v>
          </cell>
        </row>
        <row r="16">
          <cell r="G16" t="str">
            <v>1619,3</v>
          </cell>
          <cell r="H16">
            <v>1619.3971638298297</v>
          </cell>
        </row>
        <row r="17">
          <cell r="G17" t="str">
            <v>15475</v>
          </cell>
          <cell r="H17">
            <v>15630.050096961862</v>
          </cell>
        </row>
        <row r="32">
          <cell r="B32">
            <v>3020.83</v>
          </cell>
          <cell r="I32">
            <v>3018.64</v>
          </cell>
        </row>
      </sheetData>
      <sheetData sheetId="4">
        <row r="3">
          <cell r="D3">
            <v>41131</v>
          </cell>
          <cell r="L3" t="str">
            <v>510</v>
          </cell>
        </row>
        <row r="4">
          <cell r="D4">
            <v>41124</v>
          </cell>
          <cell r="L4" t="str">
            <v>507,4</v>
          </cell>
        </row>
      </sheetData>
      <sheetData sheetId="5">
        <row r="8">
          <cell r="C8">
            <v>6.51</v>
          </cell>
          <cell r="D8">
            <v>6.51</v>
          </cell>
          <cell r="E8">
            <v>7.43</v>
          </cell>
          <cell r="F8">
            <v>7.43</v>
          </cell>
        </row>
      </sheetData>
      <sheetData sheetId="6">
        <row r="22">
          <cell r="L22">
            <v>31.9011</v>
          </cell>
          <cell r="Q22">
            <v>31.8469</v>
          </cell>
        </row>
        <row r="24">
          <cell r="L24">
            <v>39.1395</v>
          </cell>
          <cell r="Q24">
            <v>39.366</v>
          </cell>
        </row>
      </sheetData>
      <sheetData sheetId="7">
        <row r="81">
          <cell r="K81" t="str">
            <v>96,070</v>
          </cell>
          <cell r="N81">
            <v>96.00999999999999</v>
          </cell>
        </row>
        <row r="88">
          <cell r="K88" t="str">
            <v>815,000</v>
          </cell>
          <cell r="N88">
            <v>807.25</v>
          </cell>
        </row>
        <row r="89">
          <cell r="K89" t="str">
            <v>74,150</v>
          </cell>
          <cell r="N89">
            <v>73.30000000000001</v>
          </cell>
        </row>
      </sheetData>
      <sheetData sheetId="8">
        <row r="22">
          <cell r="P22">
            <v>41071</v>
          </cell>
          <cell r="Q22">
            <v>24764</v>
          </cell>
        </row>
        <row r="23">
          <cell r="P23">
            <v>41041</v>
          </cell>
          <cell r="Q23">
            <v>24450.1</v>
          </cell>
        </row>
        <row r="24">
          <cell r="P24">
            <v>41010</v>
          </cell>
          <cell r="Q24">
            <v>24247.2</v>
          </cell>
        </row>
      </sheetData>
      <sheetData sheetId="9">
        <row r="4">
          <cell r="J4" t="str">
            <v>1047,7</v>
          </cell>
        </row>
        <row r="5">
          <cell r="J5" t="str">
            <v>1117,6</v>
          </cell>
        </row>
        <row r="6">
          <cell r="J6" t="str">
            <v>1016,6</v>
          </cell>
        </row>
        <row r="28">
          <cell r="J28" t="str">
            <v>1012,5</v>
          </cell>
        </row>
        <row r="29">
          <cell r="J29" t="str">
            <v>990,2</v>
          </cell>
        </row>
        <row r="30">
          <cell r="J30" t="str">
            <v>836,2</v>
          </cell>
        </row>
      </sheetData>
      <sheetData sheetId="10">
        <row r="33">
          <cell r="B33">
            <v>101.3</v>
          </cell>
        </row>
        <row r="34">
          <cell r="B34">
            <v>103.7</v>
          </cell>
        </row>
        <row r="35">
          <cell r="B35">
            <v>101.9</v>
          </cell>
        </row>
        <row r="37">
          <cell r="B37">
            <v>103.1</v>
          </cell>
        </row>
      </sheetData>
      <sheetData sheetId="11">
        <row r="5">
          <cell r="AY5">
            <v>940.4</v>
          </cell>
          <cell r="AZ5">
            <v>940.4</v>
          </cell>
          <cell r="BA5">
            <v>777.9</v>
          </cell>
          <cell r="BB5">
            <v>757</v>
          </cell>
        </row>
      </sheetData>
      <sheetData sheetId="12">
        <row r="5">
          <cell r="C5">
            <v>7472.21</v>
          </cell>
          <cell r="G5">
            <v>59082.37</v>
          </cell>
          <cell r="K5">
            <v>17691.08</v>
          </cell>
        </row>
        <row r="10">
          <cell r="C10">
            <v>7538.75</v>
          </cell>
          <cell r="G10">
            <v>59445.79</v>
          </cell>
          <cell r="K10">
            <v>17657.21</v>
          </cell>
        </row>
        <row r="21">
          <cell r="G21">
            <v>877.1125</v>
          </cell>
        </row>
        <row r="23">
          <cell r="C23">
            <v>114.2963</v>
          </cell>
          <cell r="J23">
            <v>20.13</v>
          </cell>
        </row>
        <row r="26">
          <cell r="G26">
            <v>874.4</v>
          </cell>
        </row>
        <row r="28">
          <cell r="C28">
            <v>113.71</v>
          </cell>
          <cell r="J28">
            <v>20.15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" sqref="H3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41141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41122</v>
      </c>
      <c r="E4" s="14">
        <f>IF(J4=2,F4-3,F4-1)</f>
        <v>41138</v>
      </c>
      <c r="F4" s="14">
        <f>I1</f>
        <v>41141</v>
      </c>
      <c r="G4" s="15"/>
      <c r="H4" s="11"/>
      <c r="I4" s="15"/>
      <c r="J4" s="12">
        <f>WEEKDAY(F4)</f>
        <v>2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20">
        <v>1411.8477151264037</v>
      </c>
      <c r="E6" s="19">
        <f>'[1]инд-обновл'!H8</f>
        <v>1444.2773516350424</v>
      </c>
      <c r="F6" s="19" t="str">
        <f>'[1]инд-обновл'!G8</f>
        <v>1430,99</v>
      </c>
      <c r="G6" s="21">
        <f>IF(ISERROR(F6/E6-1),"н/д",F6/E6-1)</f>
        <v>-0.009199999999999986</v>
      </c>
      <c r="H6" s="21">
        <f>IF(ISERROR(F6/D6-1),"н/д",F6/D6-1)</f>
        <v>0.013558321247049365</v>
      </c>
      <c r="I6" s="21">
        <f>IF(ISERROR(F6/C6-1),"н/д",F6/C6-1)</f>
        <v>0.0005571520591780565</v>
      </c>
      <c r="J6" s="21">
        <f>IF(ISERROR(F6/B6-1),"н/д",F6/B6-1)</f>
        <v>-0.1915310734463277</v>
      </c>
      <c r="K6" s="22"/>
    </row>
    <row r="7" spans="1:11" ht="18.75">
      <c r="A7" s="18" t="s">
        <v>16</v>
      </c>
      <c r="B7" s="19">
        <v>1668</v>
      </c>
      <c r="C7" s="19">
        <v>1448.357249819015</v>
      </c>
      <c r="D7" s="20">
        <v>1374.9</v>
      </c>
      <c r="E7" s="19">
        <f>'[1]инд-обновл'!H6</f>
        <v>1416.75561373477</v>
      </c>
      <c r="F7" s="19" t="str">
        <f>'[1]инд-обновл'!G6</f>
        <v>1406,98</v>
      </c>
      <c r="G7" s="21">
        <f>IF(ISERROR(F7/E7-1),"н/д",F7/E7-1)</f>
        <v>-0.006900000000000017</v>
      </c>
      <c r="H7" s="21">
        <f>IF(ISERROR(F7/D7-1),"н/д",F7/D7-1)</f>
        <v>0.0233326060077097</v>
      </c>
      <c r="I7" s="21">
        <f>IF(ISERROR(F7/C7-1),"н/д",F7/C7-1)</f>
        <v>-0.028568400388913284</v>
      </c>
      <c r="J7" s="21">
        <f>IF(ISERROR(F7/B7-1),"н/д",F7/B7-1)</f>
        <v>-0.15648681055155877</v>
      </c>
      <c r="K7" s="13"/>
    </row>
    <row r="8" spans="1:11" ht="18.75">
      <c r="A8" s="23" t="s">
        <v>17</v>
      </c>
      <c r="B8" s="23"/>
      <c r="C8" s="23"/>
      <c r="D8" s="23"/>
      <c r="E8" s="23"/>
      <c r="F8" s="24"/>
      <c r="G8" s="22"/>
      <c r="H8" s="22"/>
      <c r="I8" s="22"/>
      <c r="J8" s="22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25">
        <v>13008.655012987532</v>
      </c>
      <c r="E9" s="26">
        <f>'[1]инд-обновл'!H2</f>
        <v>13250.157202886547</v>
      </c>
      <c r="F9" s="26" t="str">
        <f>'[1]инд-обновл'!G2</f>
        <v>13275,2</v>
      </c>
      <c r="G9" s="21">
        <f aca="true" t="shared" si="0" ref="G9:G15">IF(ISERROR(F9/E9-1),"н/д",F9/E9-1)</f>
        <v>0.0018899999999999473</v>
      </c>
      <c r="H9" s="21">
        <f>IF(ISERROR(F9/D9-1),"н/д",F9/D9-1)</f>
        <v>0.020489819027897704</v>
      </c>
      <c r="I9" s="21">
        <f>IF(ISERROR(F9/C9-1),"н/д",F9/C9-1)</f>
        <v>0.07405085417290369</v>
      </c>
      <c r="J9" s="21">
        <f aca="true" t="shared" si="1" ref="J9:J15">IF(ISERROR(F9/B9-1),"н/д",F9/B9-1)</f>
        <v>0.13706209850107065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25">
        <v>2896.94</v>
      </c>
      <c r="E10" s="26">
        <f>'[1]инд-обновл'!I32</f>
        <v>3018.64</v>
      </c>
      <c r="F10" s="26">
        <f>'[1]инд-обновл'!B32</f>
        <v>3020.83</v>
      </c>
      <c r="G10" s="21">
        <f t="shared" si="0"/>
        <v>0.0007254922746666725</v>
      </c>
      <c r="H10" s="21">
        <f aca="true" t="shared" si="2" ref="H10:H15">IF(ISERROR(F10/D10-1),"н/д",F10/D10-1)</f>
        <v>0.04276581496337517</v>
      </c>
      <c r="I10" s="21">
        <f aca="true" t="shared" si="3" ref="I10:I15">IF(ISERROR(F10/C10-1),"н/д",F10/C10-1)</f>
        <v>0.12961724392503804</v>
      </c>
      <c r="J10" s="21">
        <f t="shared" si="1"/>
        <v>0.11758416574176844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25">
        <v>1379.320028081436</v>
      </c>
      <c r="E11" s="25">
        <f>'[1]инд-обновл'!H10</f>
        <v>1415.5129907073772</v>
      </c>
      <c r="F11" s="25" t="str">
        <f>'[1]инд-обновл'!G10</f>
        <v>1418,16</v>
      </c>
      <c r="G11" s="21">
        <f t="shared" si="0"/>
        <v>0.0018700000000000383</v>
      </c>
      <c r="H11" s="21">
        <f>IF(ISERROR(F11/D11-1),"н/д",F11/D11-1)</f>
        <v>0.028158781956199475</v>
      </c>
      <c r="I11" s="21">
        <f t="shared" si="3"/>
        <v>0.10983449800890122</v>
      </c>
      <c r="J11" s="21">
        <f t="shared" si="1"/>
        <v>0.11490566037735861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25">
        <v>3321.56</v>
      </c>
      <c r="E12" s="25">
        <f>'[1]евр-индексы'!L167</f>
        <v>3488.38</v>
      </c>
      <c r="F12" s="25" t="str">
        <f>'[1]евр-индексы'!I167</f>
        <v>3489,80</v>
      </c>
      <c r="G12" s="21">
        <f t="shared" si="0"/>
        <v>0.00040706574398430284</v>
      </c>
      <c r="H12" s="21">
        <f t="shared" si="2"/>
        <v>0.05065089897518038</v>
      </c>
      <c r="I12" s="21">
        <f t="shared" si="3"/>
        <v>0.11233648672769458</v>
      </c>
      <c r="J12" s="21">
        <f t="shared" si="1"/>
        <v>-0.08211467648605997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25">
        <v>6754.46</v>
      </c>
      <c r="E13" s="26">
        <f>'[1]евр-индексы'!L33</f>
        <v>6996.29</v>
      </c>
      <c r="F13" s="26" t="str">
        <f>'[1]евр-индексы'!I33</f>
        <v>7040,88</v>
      </c>
      <c r="G13" s="21">
        <f t="shared" si="0"/>
        <v>0.006373377890281917</v>
      </c>
      <c r="H13" s="21">
        <f t="shared" si="2"/>
        <v>0.04240457416284937</v>
      </c>
      <c r="I13" s="21">
        <f t="shared" si="3"/>
        <v>0.16226031377106342</v>
      </c>
      <c r="J13" s="21">
        <f t="shared" si="1"/>
        <v>-0.0041188118811881225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25">
        <v>5712.82</v>
      </c>
      <c r="E14" s="25">
        <f>'[1]евр-индексы'!L110</f>
        <v>5852.42</v>
      </c>
      <c r="F14" s="25" t="str">
        <f>'[1]евр-индексы'!I110</f>
        <v>5846,59</v>
      </c>
      <c r="G14" s="21">
        <f t="shared" si="0"/>
        <v>-0.0009961691061133315</v>
      </c>
      <c r="H14" s="21">
        <f t="shared" si="2"/>
        <v>0.023415756141450306</v>
      </c>
      <c r="I14" s="21">
        <f t="shared" si="3"/>
        <v>0.03485330142592136</v>
      </c>
      <c r="J14" s="21">
        <f t="shared" si="1"/>
        <v>-0.018369711215580953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25">
        <v>8641.859164494514</v>
      </c>
      <c r="E15" s="25">
        <f>'[1]инд-обновл'!H5</f>
        <v>9162.455667116239</v>
      </c>
      <c r="F15" s="25" t="str">
        <f>'[1]инд-обновл'!G5</f>
        <v>9171,16</v>
      </c>
      <c r="G15" s="21">
        <f t="shared" si="0"/>
        <v>0.0009500000000000064</v>
      </c>
      <c r="H15" s="21">
        <f t="shared" si="2"/>
        <v>0.061248491259860316</v>
      </c>
      <c r="I15" s="21">
        <f t="shared" si="3"/>
        <v>0.09305701889991513</v>
      </c>
      <c r="J15" s="21">
        <f t="shared" si="1"/>
        <v>-0.12995351484678874</v>
      </c>
      <c r="K15" s="13"/>
    </row>
    <row r="16" spans="1:11" ht="18.75">
      <c r="A16" s="23" t="s">
        <v>25</v>
      </c>
      <c r="B16" s="23"/>
      <c r="C16" s="23"/>
      <c r="D16" s="23"/>
      <c r="E16" s="23"/>
      <c r="F16" s="23"/>
      <c r="G16" s="27"/>
      <c r="H16" s="27"/>
      <c r="I16" s="27"/>
      <c r="J16" s="27"/>
      <c r="K16" s="13"/>
    </row>
    <row r="17" spans="1:11" ht="18.75">
      <c r="A17" s="18" t="s">
        <v>26</v>
      </c>
      <c r="B17" s="25">
        <v>8818</v>
      </c>
      <c r="C17" s="25">
        <v>7093.04</v>
      </c>
      <c r="D17" s="25">
        <v>7270.49</v>
      </c>
      <c r="E17" s="25">
        <f>'[1]азия-индексы'!S93</f>
        <v>7467.92</v>
      </c>
      <c r="F17" s="25" t="str">
        <f>'[1]азия-индексы'!K93</f>
        <v>7431,91</v>
      </c>
      <c r="G17" s="21">
        <f aca="true" t="shared" si="4" ref="G17:G22">IF(ISERROR(F17/E17-1),"н/д",F17/E17-1)</f>
        <v>-0.004821958456973308</v>
      </c>
      <c r="H17" s="21">
        <f aca="true" t="shared" si="5" ref="H17:H22">IF(ISERROR(F17/D17-1),"н/д",F17/D17-1)</f>
        <v>0.022202079914833917</v>
      </c>
      <c r="I17" s="21">
        <f aca="true" t="shared" si="6" ref="I17:I22">IF(ISERROR(F17/C17-1),"н/д",F17/C17-1)</f>
        <v>0.04777500197376572</v>
      </c>
      <c r="J17" s="21">
        <f aca="true" t="shared" si="7" ref="J17:J22">IF(ISERROR(F17/B17-1),"н/д",F17/B17-1)</f>
        <v>-0.15718870492175097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25">
        <v>412.55</v>
      </c>
      <c r="E18" s="25">
        <f>'[1]азия-индексы'!S105</f>
        <v>433.45</v>
      </c>
      <c r="F18" s="25" t="str">
        <f>'[1]азия-индексы'!K105</f>
        <v>437,28</v>
      </c>
      <c r="G18" s="21">
        <f t="shared" si="4"/>
        <v>0.008836082593147943</v>
      </c>
      <c r="H18" s="21">
        <f t="shared" si="5"/>
        <v>0.05994424918191732</v>
      </c>
      <c r="I18" s="21">
        <f>IF(ISERROR(F18/C18-1),"н/д",F18/C18-1)</f>
        <v>0.28869503713308964</v>
      </c>
      <c r="J18" s="21">
        <f t="shared" si="7"/>
        <v>-0.090893970893971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25">
        <v>17257.38</v>
      </c>
      <c r="E19" s="25">
        <f>'[1]проблемные показатели'!K10</f>
        <v>17657.21</v>
      </c>
      <c r="F19" s="25">
        <f>'[1]проблемные показатели'!K5</f>
        <v>17691.08</v>
      </c>
      <c r="G19" s="21">
        <f t="shared" si="4"/>
        <v>0.0019181965893819708</v>
      </c>
      <c r="H19" s="21">
        <f t="shared" si="5"/>
        <v>0.02513127716953556</v>
      </c>
      <c r="I19" s="21">
        <f t="shared" si="6"/>
        <v>0.1186464256085471</v>
      </c>
      <c r="J19" s="21">
        <f t="shared" si="7"/>
        <v>-0.07648955907026078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25">
        <v>4130.47</v>
      </c>
      <c r="E20" s="25">
        <f>'[1]азия-индексы'!S169</f>
        <v>4141.99</v>
      </c>
      <c r="F20" s="25" t="str">
        <f>'[1]азия-индексы'!K169</f>
        <v>4160,51</v>
      </c>
      <c r="G20" s="21">
        <f t="shared" si="4"/>
        <v>0.0044712807128941545</v>
      </c>
      <c r="H20" s="21">
        <f t="shared" si="5"/>
        <v>0.0072727800952434585</v>
      </c>
      <c r="I20" s="21">
        <f t="shared" si="6"/>
        <v>0.06979560666174689</v>
      </c>
      <c r="J20" s="21">
        <f>IF(ISERROR(F20/B20-1),"н/д",F20/B20-1)</f>
        <v>0.19589249784420826</v>
      </c>
      <c r="K20" s="13"/>
    </row>
    <row r="21" spans="1:11" ht="18.75">
      <c r="A21" s="18" t="s">
        <v>30</v>
      </c>
      <c r="B21" s="25">
        <v>1259</v>
      </c>
      <c r="C21" s="25">
        <v>848.22</v>
      </c>
      <c r="D21" s="25">
        <v>862.6999999999999</v>
      </c>
      <c r="E21" s="25">
        <f>'[1]азия-индексы'!S141</f>
        <v>876.93</v>
      </c>
      <c r="F21" s="25" t="str">
        <f>'[1]азия-индексы'!K141</f>
        <v>879,25</v>
      </c>
      <c r="G21" s="21">
        <f t="shared" si="4"/>
        <v>0.0026455931488260642</v>
      </c>
      <c r="H21" s="21">
        <f t="shared" si="5"/>
        <v>0.019183957343224867</v>
      </c>
      <c r="I21" s="21">
        <f t="shared" si="6"/>
        <v>0.03658249039164363</v>
      </c>
      <c r="J21" s="21">
        <f t="shared" si="7"/>
        <v>-0.3016282764098491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25">
        <v>56097.05</v>
      </c>
      <c r="E22" s="25">
        <f>'[1]проблемные показатели'!G10</f>
        <v>59445.79</v>
      </c>
      <c r="F22" s="25">
        <f>'[1]проблемные показатели'!G5</f>
        <v>59082.37</v>
      </c>
      <c r="G22" s="21">
        <f t="shared" si="4"/>
        <v>-0.0061134690951201165</v>
      </c>
      <c r="H22" s="21">
        <f t="shared" si="5"/>
        <v>0.05321705865103432</v>
      </c>
      <c r="I22" s="21">
        <f t="shared" si="6"/>
        <v>0.008225204038813994</v>
      </c>
      <c r="J22" s="21">
        <f t="shared" si="7"/>
        <v>-0.15749516876799585</v>
      </c>
      <c r="K22" s="13"/>
    </row>
    <row r="23" spans="1:14" ht="36.75" customHeight="1">
      <c r="A23" s="28" t="s">
        <v>32</v>
      </c>
      <c r="B23" s="28"/>
      <c r="C23" s="23"/>
      <c r="D23" s="23"/>
      <c r="E23" s="23"/>
      <c r="F23" s="23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9">
        <v>95.7</v>
      </c>
      <c r="C24" s="29">
        <v>112.45</v>
      </c>
      <c r="D24" s="30">
        <v>104.69</v>
      </c>
      <c r="E24" s="29">
        <f>'[1]проблемные показатели'!C28</f>
        <v>113.71</v>
      </c>
      <c r="F24" s="31">
        <f>'[1]проблемные показатели'!C23</f>
        <v>114.2963</v>
      </c>
      <c r="G24" s="21">
        <f>IF(ISERROR(F24/E24-1),"н/д",F24/E24-1)</f>
        <v>0.005156098847946655</v>
      </c>
      <c r="H24" s="21">
        <f aca="true" t="shared" si="8" ref="H24:H33">IF(ISERROR(F24/D24-1),"н/д",F24/D24-1)</f>
        <v>0.0917594803706181</v>
      </c>
      <c r="I24" s="21">
        <f aca="true" t="shared" si="9" ref="I24:I33">IF(ISERROR(F24/C24-1),"н/д",F24/C24-1)</f>
        <v>0.016418852823476993</v>
      </c>
      <c r="J24" s="21">
        <f>IF(ISERROR(F24/B24-1),"н/д",F24/B24-1)</f>
        <v>0.1943187042842216</v>
      </c>
      <c r="K24" s="13"/>
    </row>
    <row r="25" spans="1:11" ht="18.75">
      <c r="A25" s="18" t="s">
        <v>34</v>
      </c>
      <c r="B25" s="29">
        <v>89.25</v>
      </c>
      <c r="C25" s="29">
        <v>101.30999999999999</v>
      </c>
      <c r="D25" s="30">
        <v>88.91</v>
      </c>
      <c r="E25" s="29">
        <f>'[1]сырье'!N81</f>
        <v>96.00999999999999</v>
      </c>
      <c r="F25" s="31" t="str">
        <f>'[1]сырье'!K81</f>
        <v>96,070</v>
      </c>
      <c r="G25" s="21">
        <f aca="true" t="shared" si="10" ref="G25:G33">IF(ISERROR(F25/E25-1),"н/д",F25/E25-1)</f>
        <v>0.0006249349026143936</v>
      </c>
      <c r="H25" s="21">
        <f t="shared" si="8"/>
        <v>0.08053087391744462</v>
      </c>
      <c r="I25" s="21">
        <f t="shared" si="9"/>
        <v>-0.05172243608725691</v>
      </c>
      <c r="J25" s="21">
        <f aca="true" t="shared" si="11" ref="J25:J31">IF(ISERROR(F25/B25-1),"н/д",F25/B25-1)</f>
        <v>0.07641456582633044</v>
      </c>
      <c r="K25" s="13"/>
    </row>
    <row r="26" spans="1:116" s="33" customFormat="1" ht="18.75">
      <c r="A26" s="18" t="s">
        <v>35</v>
      </c>
      <c r="B26" s="29">
        <v>1374.1</v>
      </c>
      <c r="C26" s="29">
        <v>1608.1023327005457</v>
      </c>
      <c r="D26" s="32">
        <v>1607.300995772475</v>
      </c>
      <c r="E26" s="19">
        <f>'[1]инд-обновл'!H16</f>
        <v>1619.3971638298297</v>
      </c>
      <c r="F26" s="19" t="str">
        <f>'[1]инд-обновл'!G16</f>
        <v>1619,3</v>
      </c>
      <c r="G26" s="21">
        <f t="shared" si="10"/>
        <v>-5.999999999994898E-05</v>
      </c>
      <c r="H26" s="21">
        <f t="shared" si="8"/>
        <v>0.007465312507790811</v>
      </c>
      <c r="I26" s="21">
        <f t="shared" si="9"/>
        <v>0.0069632803035921675</v>
      </c>
      <c r="J26" s="21">
        <f t="shared" si="11"/>
        <v>0.17844407248380767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9">
        <v>9401.6</v>
      </c>
      <c r="C27" s="29">
        <v>7530.990876235418</v>
      </c>
      <c r="D27" s="29">
        <v>7440.64</v>
      </c>
      <c r="E27" s="19">
        <f>'[1]проблемные показатели'!C10</f>
        <v>7538.75</v>
      </c>
      <c r="F27" s="19">
        <f>'[1]проблемные показатели'!C5</f>
        <v>7472.21</v>
      </c>
      <c r="G27" s="21">
        <f t="shared" si="10"/>
        <v>-0.008826396949096371</v>
      </c>
      <c r="H27" s="21">
        <f t="shared" si="8"/>
        <v>0.004242914587992308</v>
      </c>
      <c r="I27" s="21">
        <f t="shared" si="9"/>
        <v>-0.007805198173975403</v>
      </c>
      <c r="J27" s="21">
        <f t="shared" si="11"/>
        <v>-0.20521932437031998</v>
      </c>
      <c r="K27" s="13"/>
    </row>
    <row r="28" spans="1:11" ht="18.75">
      <c r="A28" s="18" t="s">
        <v>37</v>
      </c>
      <c r="B28" s="29">
        <v>23875</v>
      </c>
      <c r="C28" s="29">
        <v>19100.067964658378</v>
      </c>
      <c r="D28" s="32">
        <v>15549.940576656114</v>
      </c>
      <c r="E28" s="29">
        <f>'[1]инд-обновл'!H17</f>
        <v>15630.050096961862</v>
      </c>
      <c r="F28" s="29" t="str">
        <f>'[1]инд-обновл'!G17</f>
        <v>15475</v>
      </c>
      <c r="G28" s="21">
        <f t="shared" si="10"/>
        <v>-0.00992000000000004</v>
      </c>
      <c r="H28" s="21">
        <f t="shared" si="8"/>
        <v>-0.004819348105330801</v>
      </c>
      <c r="I28" s="21">
        <f t="shared" si="9"/>
        <v>-0.18979345892203037</v>
      </c>
      <c r="J28" s="21">
        <f t="shared" si="11"/>
        <v>-0.35183246073298424</v>
      </c>
      <c r="K28" s="13"/>
    </row>
    <row r="29" spans="1:11" ht="18.75">
      <c r="A29" s="18" t="s">
        <v>38</v>
      </c>
      <c r="B29" s="29">
        <v>2488</v>
      </c>
      <c r="C29" s="29">
        <v>2108.0028610029403</v>
      </c>
      <c r="D29" s="32">
        <v>1860.9923824586342</v>
      </c>
      <c r="E29" s="29">
        <f>'[1]инд-обновл'!H15</f>
        <v>1857.998831846287</v>
      </c>
      <c r="F29" s="29" t="str">
        <f>'[1]инд-обновл'!G15</f>
        <v>1845,03</v>
      </c>
      <c r="G29" s="21">
        <f t="shared" si="10"/>
        <v>-0.006979999999999986</v>
      </c>
      <c r="H29" s="21">
        <f t="shared" si="8"/>
        <v>-0.008577349702821313</v>
      </c>
      <c r="I29" s="21">
        <f t="shared" si="9"/>
        <v>-0.12474976475023558</v>
      </c>
      <c r="J29" s="21">
        <f t="shared" si="11"/>
        <v>-0.25842845659163993</v>
      </c>
      <c r="K29" s="13"/>
    </row>
    <row r="30" spans="1:11" ht="18.75">
      <c r="A30" s="18" t="s">
        <v>39</v>
      </c>
      <c r="B30" s="29">
        <v>143.25</v>
      </c>
      <c r="C30" s="29">
        <v>96.44</v>
      </c>
      <c r="D30" s="30">
        <v>70.55999999999999</v>
      </c>
      <c r="E30" s="29">
        <f>'[1]сырье'!N89</f>
        <v>73.30000000000001</v>
      </c>
      <c r="F30" s="31" t="str">
        <f>'[1]сырье'!K89</f>
        <v>74,150</v>
      </c>
      <c r="G30" s="21">
        <f t="shared" si="10"/>
        <v>0.011596180081855367</v>
      </c>
      <c r="H30" s="21">
        <f t="shared" si="8"/>
        <v>0.050878684807256436</v>
      </c>
      <c r="I30" s="21">
        <f t="shared" si="9"/>
        <v>-0.23112816258813762</v>
      </c>
      <c r="J30" s="21">
        <f t="shared" si="11"/>
        <v>-0.48237347294938915</v>
      </c>
      <c r="K30" s="13"/>
    </row>
    <row r="31" spans="1:11" ht="18.75">
      <c r="A31" s="18" t="s">
        <v>40</v>
      </c>
      <c r="B31" s="29">
        <v>31.74</v>
      </c>
      <c r="C31" s="29">
        <v>23.29</v>
      </c>
      <c r="D31" s="30">
        <v>22.64</v>
      </c>
      <c r="E31" s="29">
        <f>'[1]проблемные показатели'!J28</f>
        <v>20.15</v>
      </c>
      <c r="F31" s="31">
        <f>'[1]проблемные показатели'!J23</f>
        <v>20.13</v>
      </c>
      <c r="G31" s="21">
        <f t="shared" si="10"/>
        <v>-0.0009925558312654514</v>
      </c>
      <c r="H31" s="21">
        <f t="shared" si="8"/>
        <v>-0.11086572438162556</v>
      </c>
      <c r="I31" s="21">
        <f t="shared" si="9"/>
        <v>-0.13568054959209963</v>
      </c>
      <c r="J31" s="21">
        <f t="shared" si="11"/>
        <v>-0.36578449905482047</v>
      </c>
      <c r="K31" s="13"/>
    </row>
    <row r="32" spans="1:11" ht="18.75">
      <c r="A32" s="18" t="s">
        <v>41</v>
      </c>
      <c r="B32" s="29">
        <v>607</v>
      </c>
      <c r="C32" s="29">
        <v>652</v>
      </c>
      <c r="D32" s="30">
        <v>800.5</v>
      </c>
      <c r="E32" s="29">
        <f>'[1]сырье'!N88</f>
        <v>807.25</v>
      </c>
      <c r="F32" s="31" t="str">
        <f>'[1]сырье'!K88</f>
        <v>815,000</v>
      </c>
      <c r="G32" s="21">
        <f t="shared" si="10"/>
        <v>0.00960049550944575</v>
      </c>
      <c r="H32" s="21">
        <f t="shared" si="8"/>
        <v>0.018113678950655743</v>
      </c>
      <c r="I32" s="21">
        <f t="shared" si="9"/>
        <v>0.25</v>
      </c>
      <c r="J32" s="21">
        <f>IF(ISERROR(F32/B32-1),"н/д",F32/B32-1)</f>
        <v>0.3426688632619439</v>
      </c>
      <c r="K32" s="13"/>
    </row>
    <row r="33" spans="1:11" ht="18.75">
      <c r="A33" s="18" t="s">
        <v>42</v>
      </c>
      <c r="B33" s="29">
        <f>8698.16/30.72*100/37</f>
        <v>765.2519707207208</v>
      </c>
      <c r="C33" s="29">
        <v>698</v>
      </c>
      <c r="D33" s="32">
        <v>879.4</v>
      </c>
      <c r="E33" s="29">
        <f>'[1]проблемные показатели'!G26</f>
        <v>874.4</v>
      </c>
      <c r="F33" s="31">
        <f>'[1]проблемные показатели'!G21</f>
        <v>877.1125</v>
      </c>
      <c r="G33" s="21">
        <f t="shared" si="10"/>
        <v>0.0031021271729185784</v>
      </c>
      <c r="H33" s="21">
        <f t="shared" si="8"/>
        <v>-0.0026012053672959112</v>
      </c>
      <c r="I33" s="21">
        <f t="shared" si="9"/>
        <v>0.25660816618911175</v>
      </c>
      <c r="J33" s="21">
        <f>IF(ISERROR(F33/B33-1),"н/д",F33/B33-1)</f>
        <v>0.14617476799690943</v>
      </c>
      <c r="K33" s="13"/>
    </row>
    <row r="34" spans="1:14" ht="36" customHeight="1">
      <c r="A34" s="28" t="s">
        <v>43</v>
      </c>
      <c r="B34" s="28"/>
      <c r="C34" s="28"/>
      <c r="D34" s="34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5" t="s">
        <v>13</v>
      </c>
      <c r="B35" s="36">
        <f>B4</f>
        <v>40544</v>
      </c>
      <c r="C35" s="36">
        <f>C4</f>
        <v>40909</v>
      </c>
      <c r="D35" s="36">
        <f>D4</f>
        <v>41122</v>
      </c>
      <c r="E35" s="14">
        <f>IF(J35=2,F35-3,F35-1)</f>
        <v>41138</v>
      </c>
      <c r="F35" s="36">
        <f>I1</f>
        <v>41141</v>
      </c>
      <c r="G35" s="37"/>
      <c r="H35" s="38"/>
      <c r="I35" s="37"/>
      <c r="J35" s="39">
        <f>WEEKDAY(F35)</f>
        <v>2</v>
      </c>
      <c r="K35" s="13"/>
    </row>
    <row r="36" spans="1:11" ht="18.75">
      <c r="A36" s="18" t="s">
        <v>44</v>
      </c>
      <c r="B36" s="29">
        <v>7.75</v>
      </c>
      <c r="C36" s="29">
        <v>8</v>
      </c>
      <c r="D36" s="29">
        <v>8</v>
      </c>
      <c r="E36" s="29">
        <v>8</v>
      </c>
      <c r="F36" s="29">
        <v>8</v>
      </c>
      <c r="G36" s="21">
        <f aca="true" t="shared" si="12" ref="G36:G42">IF(ISERROR(F36/E36-1),"н/д",F36/E36-1)</f>
        <v>0</v>
      </c>
      <c r="H36" s="21">
        <f>IF(ISERROR(F36/D36-1),"н/д",F36/D36-1)</f>
        <v>0</v>
      </c>
      <c r="I36" s="21">
        <f>IF(ISERROR(F36/C36-1),"н/д",F36/C36-1)</f>
        <v>0</v>
      </c>
      <c r="J36" s="21">
        <f>IF(ISERROR(F36/B36-1),"н/д",F36/B36-1)</f>
        <v>0.032258064516129004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719.5</v>
      </c>
      <c r="E37" s="19">
        <f>'[1]ост. ср-тв на кс'!AZ5</f>
        <v>940.4</v>
      </c>
      <c r="F37" s="19">
        <f>'[1]ост. ср-тв на кс'!AY5</f>
        <v>940.4</v>
      </c>
      <c r="G37" s="21">
        <f t="shared" si="12"/>
        <v>0</v>
      </c>
      <c r="H37" s="21">
        <f aca="true" t="shared" si="13" ref="H37:H42">IF(ISERROR(F37/D37-1),"н/д",F37/D37-1)</f>
        <v>0.30701876302988174</v>
      </c>
      <c r="I37" s="21">
        <f aca="true" t="shared" si="14" ref="I37:I42">IF(ISERROR(F37/C37-1),"н/д",F37/C37-1)</f>
        <v>-0.041777053189321345</v>
      </c>
      <c r="J37" s="21">
        <f aca="true" t="shared" si="15" ref="J37:J42">IF(ISERROR(F37/B37-1),"н/д",F37/B37-1)</f>
        <v>-0.034298623947422446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514</v>
      </c>
      <c r="E38" s="19">
        <f>'[1]ост. ср-тв на кс'!BB5</f>
        <v>757</v>
      </c>
      <c r="F38" s="19">
        <f>'[1]ост. ср-тв на кс'!BA5</f>
        <v>777.9</v>
      </c>
      <c r="G38" s="21">
        <f t="shared" si="12"/>
        <v>0.027608982826948347</v>
      </c>
      <c r="H38" s="21">
        <f t="shared" si="13"/>
        <v>0.5134241245136186</v>
      </c>
      <c r="I38" s="21">
        <f t="shared" si="14"/>
        <v>0.057647858599592094</v>
      </c>
      <c r="J38" s="21">
        <f t="shared" si="15"/>
        <v>0.2179426961014559</v>
      </c>
      <c r="K38" s="13"/>
    </row>
    <row r="39" spans="1:11" ht="18.75">
      <c r="A39" s="18" t="s">
        <v>47</v>
      </c>
      <c r="B39" s="19">
        <v>7</v>
      </c>
      <c r="C39" s="29">
        <v>6.35</v>
      </c>
      <c r="D39" s="29">
        <v>6.68</v>
      </c>
      <c r="E39" s="29">
        <f>'[1]mibid-mibor'!C8</f>
        <v>6.51</v>
      </c>
      <c r="F39" s="29">
        <f>'[1]mibid-mibor'!D8</f>
        <v>6.51</v>
      </c>
      <c r="G39" s="21">
        <f t="shared" si="12"/>
        <v>0</v>
      </c>
      <c r="H39" s="21">
        <f t="shared" si="13"/>
        <v>-0.025449101796407136</v>
      </c>
      <c r="I39" s="21">
        <f t="shared" si="14"/>
        <v>0.025196850393700787</v>
      </c>
      <c r="J39" s="21">
        <f t="shared" si="15"/>
        <v>-0.07000000000000006</v>
      </c>
      <c r="K39" s="13"/>
    </row>
    <row r="40" spans="1:11" ht="18.75">
      <c r="A40" s="18" t="s">
        <v>48</v>
      </c>
      <c r="B40" s="29">
        <v>4.63</v>
      </c>
      <c r="C40" s="29">
        <v>7.39</v>
      </c>
      <c r="D40" s="29">
        <v>7.5</v>
      </c>
      <c r="E40" s="29">
        <f>'[1]mibid-mibor'!E8</f>
        <v>7.43</v>
      </c>
      <c r="F40" s="29">
        <f>'[1]mibid-mibor'!F8</f>
        <v>7.43</v>
      </c>
      <c r="G40" s="21">
        <f t="shared" si="12"/>
        <v>0</v>
      </c>
      <c r="H40" s="21">
        <f t="shared" si="13"/>
        <v>-0.009333333333333416</v>
      </c>
      <c r="I40" s="21">
        <f t="shared" si="14"/>
        <v>0.005412719891745521</v>
      </c>
      <c r="J40" s="21">
        <f t="shared" si="15"/>
        <v>0.6047516198704104</v>
      </c>
      <c r="K40" s="13"/>
    </row>
    <row r="41" spans="1:11" ht="18.75">
      <c r="A41" s="18" t="s">
        <v>49</v>
      </c>
      <c r="B41" s="29">
        <v>30.72</v>
      </c>
      <c r="C41" s="29">
        <v>32.19614933936725</v>
      </c>
      <c r="D41" s="29">
        <v>32.31754097543965</v>
      </c>
      <c r="E41" s="29">
        <f>'[1]МакроDelay'!L22</f>
        <v>31.9011</v>
      </c>
      <c r="F41" s="29">
        <f>'[1]МакроDelay'!Q22</f>
        <v>31.8469</v>
      </c>
      <c r="G41" s="21">
        <f t="shared" si="12"/>
        <v>-0.0016990009748879542</v>
      </c>
      <c r="H41" s="21">
        <f>IF(ISERROR(F41/D41-1),"н/д",F41/D41-1)</f>
        <v>-0.014563019376917286</v>
      </c>
      <c r="I41" s="21">
        <f t="shared" si="14"/>
        <v>-0.010847549987607175</v>
      </c>
      <c r="J41" s="21">
        <f t="shared" si="15"/>
        <v>0.0366829427083335</v>
      </c>
      <c r="K41" s="13"/>
    </row>
    <row r="42" spans="1:11" ht="18.75">
      <c r="A42" s="18" t="s">
        <v>50</v>
      </c>
      <c r="B42" s="29">
        <v>39.79</v>
      </c>
      <c r="C42" s="29">
        <v>41.67128441586324</v>
      </c>
      <c r="D42" s="29">
        <v>39.7323382189851</v>
      </c>
      <c r="E42" s="29">
        <f>'[1]МакроDelay'!L24</f>
        <v>39.1395</v>
      </c>
      <c r="F42" s="29">
        <f>'[1]МакроDelay'!Q24</f>
        <v>39.366</v>
      </c>
      <c r="G42" s="21">
        <f t="shared" si="12"/>
        <v>0.005786992680029135</v>
      </c>
      <c r="H42" s="21">
        <f t="shared" si="13"/>
        <v>-0.009220152535851844</v>
      </c>
      <c r="I42" s="21">
        <f t="shared" si="14"/>
        <v>-0.055320695010439236</v>
      </c>
      <c r="J42" s="21">
        <f t="shared" si="15"/>
        <v>-0.010655943704448334</v>
      </c>
      <c r="K42" s="13"/>
    </row>
    <row r="43" spans="1:11" ht="18.75">
      <c r="A43" s="40" t="s">
        <v>51</v>
      </c>
      <c r="B43" s="41">
        <v>40544</v>
      </c>
      <c r="C43" s="41">
        <v>40909</v>
      </c>
      <c r="D43" s="41">
        <f>'[1]ЗВР-cbr'!D3</f>
        <v>41131</v>
      </c>
      <c r="E43" s="41">
        <f>'[1]ЗВР-cbr'!D4</f>
        <v>41124</v>
      </c>
      <c r="F43" s="41">
        <f>'[1]ЗВР-cbr'!D3</f>
        <v>41131</v>
      </c>
      <c r="G43" s="42"/>
      <c r="H43" s="42"/>
      <c r="I43" s="42"/>
      <c r="J43" s="42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'[1]ЗВР-cbr'!L3</f>
        <v>510</v>
      </c>
      <c r="E44" s="19" t="str">
        <f>'[1]ЗВР-cbr'!L4</f>
        <v>507,4</v>
      </c>
      <c r="F44" s="19" t="str">
        <f>'[1]ЗВР-cbr'!L3</f>
        <v>510</v>
      </c>
      <c r="G44" s="21">
        <f>IF(ISERROR(F44/E44-1),"н/д",F44/E44-1)</f>
        <v>0.005124162396531462</v>
      </c>
      <c r="H44" s="21"/>
      <c r="I44" s="21">
        <f>IF(ISERROR(F44/C44-1),"н/д",F44/C44-1)</f>
        <v>0.024096385542168752</v>
      </c>
      <c r="J44" s="21">
        <f>IF(ISERROR(F44/B44-1),"н/д",F44/B44-1)</f>
        <v>0.16518163125428376</v>
      </c>
      <c r="K44" s="13"/>
    </row>
    <row r="45" spans="1:11" ht="18.75">
      <c r="A45" s="43"/>
      <c r="B45" s="41">
        <v>40544</v>
      </c>
      <c r="C45" s="41">
        <v>40909</v>
      </c>
      <c r="D45" s="41">
        <v>41120</v>
      </c>
      <c r="E45" s="41">
        <v>41120</v>
      </c>
      <c r="F45" s="41">
        <v>41127</v>
      </c>
      <c r="G45" s="44"/>
      <c r="H45" s="42"/>
      <c r="I45" s="42"/>
      <c r="J45" s="42"/>
      <c r="K45" s="13"/>
    </row>
    <row r="46" spans="1:11" ht="56.25">
      <c r="A46" s="18" t="s">
        <v>53</v>
      </c>
      <c r="B46" s="19">
        <v>8.8</v>
      </c>
      <c r="C46" s="19">
        <v>6.1</v>
      </c>
      <c r="D46" s="20">
        <v>4.5</v>
      </c>
      <c r="E46" s="20">
        <v>4.5</v>
      </c>
      <c r="F46" s="20">
        <v>4.6</v>
      </c>
      <c r="G46" s="21">
        <f>IF(ISERROR(F46-E46),"н/д",F46-E46)/100</f>
        <v>0.0009999999999999966</v>
      </c>
      <c r="H46" s="21">
        <f>IF(ISERROR(F46-D46),"н/д",F46-D46)/100</f>
        <v>0.0009999999999999966</v>
      </c>
      <c r="I46" s="21"/>
      <c r="J46" s="21"/>
      <c r="K46" s="45"/>
    </row>
    <row r="47" spans="1:11" ht="18.75">
      <c r="A47" s="40" t="s">
        <v>54</v>
      </c>
      <c r="B47" s="46" t="s">
        <v>55</v>
      </c>
      <c r="C47" s="46" t="s">
        <v>56</v>
      </c>
      <c r="D47" s="46">
        <f>'[1]M2'!P24</f>
        <v>41010</v>
      </c>
      <c r="E47" s="46">
        <f>'[1]M2'!P23</f>
        <v>41041</v>
      </c>
      <c r="F47" s="46">
        <f>'[1]M2'!P22</f>
        <v>41071</v>
      </c>
      <c r="G47" s="47"/>
      <c r="H47" s="42"/>
      <c r="I47" s="48"/>
      <c r="J47" s="48"/>
      <c r="K47" s="45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24247.2</v>
      </c>
      <c r="E48" s="19">
        <f>'[1]M2'!Q23</f>
        <v>24450.1</v>
      </c>
      <c r="F48" s="19">
        <f>'[1]M2'!Q22</f>
        <v>24764</v>
      </c>
      <c r="G48" s="21"/>
      <c r="H48" s="21">
        <f>IF(ISERROR(F48/D48-1),"н/д",F48/D48-1)</f>
        <v>0.021313801181167324</v>
      </c>
      <c r="I48" s="21">
        <f>IF(ISERROR(F48/C48-1),"н/д",F48/C48-1)</f>
        <v>0.04586977730288577</v>
      </c>
      <c r="J48" s="21">
        <f>IF(ISERROR(F48/B48-1),"н/д",F48/B48-1)</f>
        <v>0.23746370909308956</v>
      </c>
      <c r="K48" s="8"/>
    </row>
    <row r="49" spans="1:11" ht="75">
      <c r="A49" s="18" t="s">
        <v>58</v>
      </c>
      <c r="B49" s="19">
        <v>104.7</v>
      </c>
      <c r="C49" s="19">
        <f>'[1]ПромПр-во'!B37</f>
        <v>103.1</v>
      </c>
      <c r="D49" s="19">
        <f>'[1]ПромПр-во'!B33</f>
        <v>101.3</v>
      </c>
      <c r="E49" s="19">
        <f>'[1]ПромПр-во'!B34</f>
        <v>103.7</v>
      </c>
      <c r="F49" s="19">
        <f>'[1]ПромПр-во'!B35</f>
        <v>101.9</v>
      </c>
      <c r="G49" s="21"/>
      <c r="H49" s="21"/>
      <c r="I49" s="21"/>
      <c r="J49" s="21"/>
      <c r="K49" s="8"/>
    </row>
    <row r="50" spans="1:11" ht="18.75">
      <c r="A50" s="40"/>
      <c r="B50" s="46">
        <v>40544</v>
      </c>
      <c r="C50" s="46">
        <v>40909</v>
      </c>
      <c r="D50" s="46">
        <v>41030</v>
      </c>
      <c r="E50" s="46">
        <v>41061</v>
      </c>
      <c r="F50" s="46">
        <v>41091</v>
      </c>
      <c r="G50" s="41"/>
      <c r="H50" s="42"/>
      <c r="I50" s="42"/>
      <c r="J50" s="42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41.734</v>
      </c>
      <c r="E51" s="19">
        <v>41.639</v>
      </c>
      <c r="F51" s="19">
        <v>41.553</v>
      </c>
      <c r="G51" s="21"/>
      <c r="H51" s="21">
        <f>IF(ISERROR(F51/E51-1),"н/д",F51/E51-1)</f>
        <v>-0.0020653714066141138</v>
      </c>
      <c r="I51" s="21">
        <f>IF(ISERROR(F51/C51-1),"н/д",F51/C51-1)</f>
        <v>0.16065293536006964</v>
      </c>
      <c r="J51" s="21">
        <f>IF(ISERROR(F51/B51-1),"н/д",F51/B51-1)</f>
        <v>0.039945541320773215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4325.653</v>
      </c>
      <c r="E52" s="19">
        <v>4365.651</v>
      </c>
      <c r="F52" s="19">
        <v>4423.59</v>
      </c>
      <c r="G52" s="21"/>
      <c r="H52" s="21">
        <f>IF(ISERROR(F52/E52-1),"н/д",F52/E52-1)</f>
        <v>0.013271560186556508</v>
      </c>
      <c r="I52" s="21">
        <f>IF(ISERROR(F52/C52-1),"н/д",F52/C52-1)</f>
        <v>0.05561008296518399</v>
      </c>
      <c r="J52" s="21">
        <f>IF(ISERROR(F52/B52-1),"н/д",F52/B52-1)</f>
        <v>0.504421859398339</v>
      </c>
      <c r="K52" s="8"/>
    </row>
    <row r="53" spans="1:14" ht="36" customHeight="1">
      <c r="A53" s="28" t="s">
        <v>61</v>
      </c>
      <c r="B53" s="28"/>
      <c r="C53" s="28"/>
      <c r="D53" s="28"/>
      <c r="E53" s="23"/>
      <c r="F53" s="23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6" t="s">
        <v>62</v>
      </c>
      <c r="C54" s="46" t="s">
        <v>63</v>
      </c>
      <c r="D54" s="46">
        <v>41000</v>
      </c>
      <c r="E54" s="46">
        <v>41030</v>
      </c>
      <c r="F54" s="46">
        <v>41061</v>
      </c>
      <c r="G54" s="49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 t="str">
        <f>'[1]Дох-Расх фед.б.'!J6</f>
        <v>1016,6</v>
      </c>
      <c r="E55" s="19" t="str">
        <f>'[1]Дох-Расх фед.б.'!J5</f>
        <v>1117,6</v>
      </c>
      <c r="F55" s="19" t="str">
        <f>'[1]Дох-Расх фед.б.'!J4</f>
        <v>1047,7</v>
      </c>
      <c r="G55" s="21">
        <f>IF(ISERROR(F55/E55-1),"н/д",F55/E55-1)</f>
        <v>-0.06254473872584099</v>
      </c>
      <c r="H55" s="21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 t="str">
        <f>'[1]Дох-Расх фед.б.'!J30</f>
        <v>836,2</v>
      </c>
      <c r="E56" s="19" t="str">
        <f>'[1]Дох-Расх фед.б.'!J29</f>
        <v>990,2</v>
      </c>
      <c r="F56" s="19" t="str">
        <f>'[1]Дох-Расх фед.б.'!J28</f>
        <v>1012,5</v>
      </c>
      <c r="G56" s="21">
        <f>IF(ISERROR(F56/E56-1),"н/д",F56/E56-1)</f>
        <v>0.022520702888305433</v>
      </c>
      <c r="H56" s="21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180.39999999999998</v>
      </c>
      <c r="E57" s="25">
        <f>E55-E56</f>
        <v>127.39999999999986</v>
      </c>
      <c r="F57" s="19">
        <f>F55-F56</f>
        <v>35.200000000000045</v>
      </c>
      <c r="G57" s="21"/>
      <c r="H57" s="21"/>
      <c r="I57" s="8"/>
      <c r="J57" s="13"/>
    </row>
    <row r="58" spans="1:10" ht="18.75">
      <c r="A58" s="6" t="s">
        <v>2</v>
      </c>
      <c r="B58" s="46" t="s">
        <v>62</v>
      </c>
      <c r="C58" s="46" t="s">
        <v>63</v>
      </c>
      <c r="D58" s="46">
        <v>40969</v>
      </c>
      <c r="E58" s="46">
        <v>41000</v>
      </c>
      <c r="F58" s="46">
        <v>41030</v>
      </c>
      <c r="G58" s="49" t="s">
        <v>64</v>
      </c>
      <c r="H58" s="6" t="s">
        <v>65</v>
      </c>
      <c r="I58" s="13"/>
      <c r="J58" s="5"/>
    </row>
    <row r="59" spans="1:10" ht="18.75">
      <c r="A59" s="18" t="s">
        <v>69</v>
      </c>
      <c r="B59" s="20">
        <v>400.42</v>
      </c>
      <c r="C59" s="20">
        <v>522</v>
      </c>
      <c r="D59" s="20">
        <v>48</v>
      </c>
      <c r="E59" s="20">
        <v>46</v>
      </c>
      <c r="F59" s="20">
        <v>45.2</v>
      </c>
      <c r="G59" s="21">
        <f>IF(ISERROR(F59/E59-1),"н/д",F59/E59-1)</f>
        <v>-0.017391304347825987</v>
      </c>
      <c r="H59" s="21">
        <f>IF(ISERROR(C59/B59-1),"н/д",C59/B59-1)</f>
        <v>0.3036311872533839</v>
      </c>
      <c r="I59" s="13"/>
      <c r="J59" s="5"/>
    </row>
    <row r="60" spans="1:10" ht="18.75">
      <c r="A60" s="18" t="s">
        <v>70</v>
      </c>
      <c r="B60" s="20">
        <v>248.74</v>
      </c>
      <c r="C60" s="20">
        <v>323.2</v>
      </c>
      <c r="D60" s="20">
        <v>28.5</v>
      </c>
      <c r="E60" s="20">
        <v>26.9</v>
      </c>
      <c r="F60" s="20">
        <v>27.8</v>
      </c>
      <c r="G60" s="21">
        <f>IF(ISERROR(F60/E60-1),"н/д",F60/E60-1)</f>
        <v>0.03345724907063197</v>
      </c>
      <c r="H60" s="21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20">
        <f>B59-B60</f>
        <v>151.68</v>
      </c>
      <c r="C61" s="20">
        <f>C59-C60</f>
        <v>198.8</v>
      </c>
      <c r="D61" s="20">
        <f>D59-D60</f>
        <v>19.5</v>
      </c>
      <c r="E61" s="20">
        <f>E59-E60</f>
        <v>19.1</v>
      </c>
      <c r="F61" s="20">
        <f>F59-F60</f>
        <v>17.400000000000002</v>
      </c>
      <c r="G61" s="21">
        <f>IF(ISERROR(F61/E61-1),"н/д",F61/E61-1)</f>
        <v>-0.08900523560209417</v>
      </c>
      <c r="H61" s="21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6" t="s">
        <v>62</v>
      </c>
      <c r="C62" s="46" t="s">
        <v>63</v>
      </c>
      <c r="D62" s="46" t="s">
        <v>72</v>
      </c>
      <c r="E62" s="46" t="s">
        <v>73</v>
      </c>
      <c r="F62" s="46" t="s">
        <v>74</v>
      </c>
      <c r="G62" s="49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-36.876</v>
      </c>
      <c r="E63" s="19">
        <v>-34.6</v>
      </c>
      <c r="F63" s="19">
        <v>-4.2</v>
      </c>
      <c r="G63" s="21">
        <f>IF(ISERROR(F63/E63-1),"н/д",F63/E63-1)</f>
        <v>-0.8786127167630058</v>
      </c>
      <c r="H63" s="21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6" t="s">
        <v>62</v>
      </c>
      <c r="C64" s="46" t="s">
        <v>63</v>
      </c>
      <c r="D64" s="46">
        <v>41030</v>
      </c>
      <c r="E64" s="46">
        <v>41061</v>
      </c>
      <c r="F64" s="46">
        <v>41091</v>
      </c>
      <c r="G64" s="49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11853.489</v>
      </c>
      <c r="D65" s="19">
        <v>12237.837</v>
      </c>
      <c r="E65" s="19">
        <v>12497.626</v>
      </c>
      <c r="F65" s="19">
        <v>12809.349</v>
      </c>
      <c r="G65" s="21">
        <f>IF(ISERROR(F65/E65-1),"н/д",F65/E65-1)</f>
        <v>0.024942577094241747</v>
      </c>
      <c r="H65" s="21">
        <f>IF(ISERROR(C65/B65-1),"н/д",C65/B65-1)</f>
        <v>0.20887826476982707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51"/>
      <c r="F68" s="51"/>
      <c r="G68" s="8"/>
      <c r="H68" s="8"/>
      <c r="I68" s="8"/>
      <c r="J68" s="8"/>
      <c r="K68" s="13"/>
    </row>
    <row r="69" spans="1:11" ht="15.75">
      <c r="A69" s="52"/>
      <c r="B69" s="52"/>
      <c r="C69" s="53"/>
      <c r="D69" s="54"/>
      <c r="E69" s="54"/>
      <c r="F69" s="51"/>
      <c r="G69" s="22"/>
      <c r="H69" s="22"/>
      <c r="I69" s="22"/>
      <c r="J69" s="22"/>
      <c r="K69" s="13"/>
    </row>
    <row r="70" spans="1:11" ht="12.75">
      <c r="A70" s="8"/>
      <c r="B70" s="8"/>
      <c r="C70" s="50"/>
      <c r="D70" s="55"/>
      <c r="E70" s="51"/>
      <c r="F70" s="51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1"/>
      <c r="F71" s="51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1"/>
      <c r="F72" s="51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6"/>
      <c r="B74" s="56"/>
      <c r="C74" s="57"/>
      <c r="D74" s="57"/>
      <c r="E74" s="57"/>
      <c r="F74" s="57"/>
      <c r="G74" s="10"/>
      <c r="H74" s="10"/>
      <c r="I74" s="10"/>
      <c r="J74" s="10"/>
    </row>
    <row r="75" spans="1:10" s="8" customFormat="1" ht="15.75">
      <c r="A75" s="56"/>
      <c r="B75" s="56"/>
      <c r="C75" s="57"/>
      <c r="D75" s="57"/>
      <c r="E75" s="57"/>
      <c r="F75" s="57"/>
      <c r="G75" s="10"/>
      <c r="H75" s="10"/>
      <c r="I75" s="10"/>
      <c r="J75" s="10"/>
    </row>
    <row r="76" spans="1:10" s="8" customFormat="1" ht="15.75">
      <c r="A76" s="56"/>
      <c r="B76" s="56"/>
      <c r="C76" s="57"/>
      <c r="D76" s="57"/>
      <c r="E76" s="57"/>
      <c r="F76" s="57"/>
      <c r="G76" s="10"/>
      <c r="H76" s="10"/>
      <c r="I76" s="10"/>
      <c r="J76" s="10"/>
    </row>
    <row r="77" spans="1:10" s="8" customFormat="1" ht="15.75">
      <c r="A77" s="56"/>
      <c r="B77" s="56"/>
      <c r="C77" s="57"/>
      <c r="D77" s="57"/>
      <c r="E77" s="57"/>
      <c r="F77" s="57"/>
      <c r="G77" s="10"/>
      <c r="H77" s="10"/>
      <c r="I77" s="10"/>
      <c r="J77" s="10"/>
    </row>
    <row r="78" spans="1:10" s="8" customFormat="1" ht="15.75">
      <c r="A78" s="56"/>
      <c r="B78" s="56"/>
      <c r="C78" s="57"/>
      <c r="D78" s="57"/>
      <c r="E78" s="57"/>
      <c r="F78" s="57"/>
      <c r="G78" s="10"/>
      <c r="H78" s="10"/>
      <c r="I78" s="10"/>
      <c r="J78" s="10"/>
    </row>
    <row r="79" spans="1:10" s="8" customFormat="1" ht="15.75">
      <c r="A79" s="56"/>
      <c r="B79" s="56"/>
      <c r="C79" s="57"/>
      <c r="D79" s="57"/>
      <c r="E79" s="57"/>
      <c r="F79" s="57"/>
      <c r="G79" s="10"/>
      <c r="H79" s="10"/>
      <c r="I79" s="10"/>
      <c r="J79" s="10"/>
    </row>
    <row r="80" spans="1:10" s="8" customFormat="1" ht="15.75">
      <c r="A80" s="56"/>
      <c r="B80" s="56"/>
      <c r="C80" s="57"/>
      <c r="D80" s="57"/>
      <c r="E80" s="57"/>
      <c r="F80" s="57"/>
      <c r="G80" s="10"/>
      <c r="H80" s="10"/>
      <c r="I80" s="10"/>
      <c r="J80" s="10"/>
    </row>
    <row r="81" spans="1:10" s="8" customFormat="1" ht="15.75">
      <c r="A81" s="56"/>
      <c r="B81" s="56"/>
      <c r="C81" s="57"/>
      <c r="D81" s="57"/>
      <c r="E81" s="57"/>
      <c r="F81" s="57"/>
      <c r="G81" s="10"/>
      <c r="H81" s="10"/>
      <c r="I81" s="10"/>
      <c r="J81" s="10"/>
    </row>
    <row r="82" spans="1:10" s="8" customFormat="1" ht="15.75">
      <c r="A82" s="56"/>
      <c r="B82" s="56"/>
      <c r="C82" s="57"/>
      <c r="D82" s="57"/>
      <c r="E82" s="57"/>
      <c r="F82" s="57"/>
      <c r="G82" s="10"/>
      <c r="H82" s="10"/>
      <c r="I82" s="10"/>
      <c r="J82" s="10"/>
    </row>
    <row r="83" spans="1:10" s="8" customFormat="1" ht="15.75">
      <c r="A83" s="56"/>
      <c r="B83" s="56"/>
      <c r="C83" s="57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56"/>
      <c r="B84" s="56"/>
      <c r="C84" s="57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56"/>
      <c r="B85" s="56"/>
      <c r="C85" s="57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56"/>
      <c r="B86" s="56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56"/>
      <c r="B87" s="56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56"/>
      <c r="B88" s="56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56"/>
      <c r="B89" s="56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56"/>
      <c r="B90" s="56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56"/>
      <c r="B91" s="56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56"/>
      <c r="B92" s="56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56"/>
      <c r="B93" s="56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56"/>
      <c r="B94" s="56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56"/>
      <c r="B95" s="56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56"/>
      <c r="B96" s="56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56"/>
      <c r="B97" s="56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56"/>
      <c r="B98" s="56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56"/>
      <c r="B99" s="56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56"/>
      <c r="B100" s="56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56"/>
      <c r="B101" s="56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56"/>
      <c r="B102" s="56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56"/>
      <c r="B103" s="56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56"/>
      <c r="B104" s="56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56"/>
      <c r="B105" s="56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56"/>
      <c r="B106" s="56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56"/>
      <c r="B107" s="56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56"/>
      <c r="B108" s="56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56"/>
      <c r="B109" s="56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56"/>
      <c r="B110" s="56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56"/>
      <c r="B111" s="56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56"/>
      <c r="B112" s="56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56"/>
      <c r="B113" s="56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56"/>
      <c r="B114" s="56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56"/>
      <c r="B115" s="56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56"/>
      <c r="B116" s="56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56"/>
      <c r="B117" s="56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56"/>
      <c r="B118" s="56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56"/>
      <c r="B119" s="56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56"/>
      <c r="B120" s="56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56"/>
      <c r="B121" s="56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56"/>
      <c r="B122" s="56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56"/>
      <c r="B123" s="56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56"/>
      <c r="B124" s="56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56"/>
      <c r="B125" s="56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56"/>
      <c r="B126" s="56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56"/>
      <c r="B127" s="56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56"/>
      <c r="B128" s="56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56"/>
      <c r="B129" s="56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56"/>
      <c r="B130" s="56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56"/>
      <c r="B131" s="56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56"/>
      <c r="B132" s="56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56"/>
      <c r="B133" s="56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56"/>
      <c r="B134" s="56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56"/>
      <c r="B135" s="56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56"/>
      <c r="B136" s="56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56"/>
      <c r="B137" s="56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56"/>
      <c r="B138" s="56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56"/>
      <c r="B139" s="56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56"/>
      <c r="B140" s="56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56"/>
      <c r="B141" s="56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56"/>
      <c r="B142" s="56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56"/>
      <c r="B143" s="56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56"/>
      <c r="B144" s="56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56"/>
      <c r="B145" s="56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56"/>
      <c r="B146" s="56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56"/>
      <c r="B147" s="56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56"/>
      <c r="B148" s="56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56"/>
      <c r="B149" s="56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56"/>
      <c r="B150" s="56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56"/>
      <c r="B151" s="56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56"/>
      <c r="B152" s="56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56"/>
      <c r="B153" s="56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56"/>
      <c r="B154" s="56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56"/>
      <c r="B155" s="56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56"/>
      <c r="B156" s="56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56"/>
      <c r="B157" s="56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56"/>
      <c r="B158" s="56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56"/>
      <c r="B159" s="56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56"/>
      <c r="B160" s="56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56"/>
      <c r="B161" s="56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56"/>
      <c r="B162" s="56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56"/>
      <c r="B163" s="56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56"/>
      <c r="B164" s="56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56"/>
      <c r="B165" s="56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56"/>
      <c r="B166" s="56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56"/>
      <c r="B167" s="56"/>
      <c r="C167" s="57"/>
      <c r="D167" s="57"/>
      <c r="E167" s="57"/>
      <c r="F167" s="57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2012-08-20T09:14:27Z</dcterms:created>
  <dcterms:modified xsi:type="dcterms:W3CDTF">2012-08-20T09:15:25Z</dcterms:modified>
  <cp:category/>
  <cp:version/>
  <cp:contentType/>
  <cp:contentStatus/>
</cp:coreProperties>
</file>