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<sst xmlns="http://schemas.openxmlformats.org/spreadsheetml/2006/main" count="94" uniqueCount="78">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</sst>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7506,81</v>
          </cell>
          <cell r="S93">
            <v>7431.910000000001</v>
          </cell>
        </row>
        <row r="105">
          <cell r="K105" t="str">
            <v>416,84</v>
          </cell>
          <cell r="S105">
            <v>437.28</v>
          </cell>
        </row>
        <row r="141">
          <cell r="K141" t="str">
            <v>891,31</v>
          </cell>
          <cell r="S141">
            <v>879.25</v>
          </cell>
        </row>
        <row r="169">
          <cell r="K169" t="str">
            <v>4160,51</v>
          </cell>
          <cell r="S169">
            <v>4141.99</v>
          </cell>
        </row>
      </sheetData>
      <sheetData sheetId="2">
        <row r="33">
          <cell r="I33" t="str">
            <v>7074,41</v>
          </cell>
          <cell r="L33">
            <v>7033.68</v>
          </cell>
        </row>
        <row r="110">
          <cell r="I110" t="str">
            <v>5850,57</v>
          </cell>
          <cell r="L110">
            <v>5824.37</v>
          </cell>
        </row>
        <row r="167">
          <cell r="I167" t="str">
            <v>3506,56</v>
          </cell>
          <cell r="L167">
            <v>3480.58</v>
          </cell>
        </row>
      </sheetData>
      <sheetData sheetId="3">
        <row r="2">
          <cell r="G2" t="str">
            <v>13271,64</v>
          </cell>
          <cell r="H2">
            <v>13275.224310563852</v>
          </cell>
        </row>
        <row r="5">
          <cell r="G5" t="str">
            <v>9156,92</v>
          </cell>
          <cell r="H5">
            <v>9171.135259652461</v>
          </cell>
        </row>
        <row r="6">
          <cell r="G6" t="str">
            <v>1438,49</v>
          </cell>
          <cell r="H6">
            <v>1403.5418089569716</v>
          </cell>
        </row>
        <row r="8">
          <cell r="G8" t="str">
            <v>1456,56</v>
          </cell>
          <cell r="H8">
            <v>1428.7564004472956</v>
          </cell>
        </row>
        <row r="10">
          <cell r="G10" t="str">
            <v>1418,13</v>
          </cell>
          <cell r="H10">
            <v>1418.1583631672636</v>
          </cell>
        </row>
        <row r="15">
          <cell r="G15" t="str">
            <v>1850</v>
          </cell>
          <cell r="H15">
            <v>1836.994081900147</v>
          </cell>
        </row>
        <row r="16">
          <cell r="G16" t="str">
            <v>1627,64</v>
          </cell>
          <cell r="H16">
            <v>1622.9982250762819</v>
          </cell>
        </row>
        <row r="17">
          <cell r="G17" t="str">
            <v>15627</v>
          </cell>
          <cell r="H17">
            <v>15550.0273645455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41131</v>
          </cell>
          <cell r="L3" t="str">
            <v>510</v>
          </cell>
        </row>
        <row r="4">
          <cell r="D4">
            <v>41124</v>
          </cell>
          <cell r="L4" t="str">
            <v>507,4</v>
          </cell>
        </row>
      </sheetData>
      <sheetData sheetId="5">
        <row r="8">
          <cell r="C8">
            <v>6.51</v>
          </cell>
          <cell r="D8">
            <v>6.51</v>
          </cell>
          <cell r="E8">
            <v>7.45</v>
          </cell>
          <cell r="F8">
            <v>7.45</v>
          </cell>
        </row>
      </sheetData>
      <sheetData sheetId="6">
        <row r="7">
          <cell r="L7">
            <v>32.0165</v>
          </cell>
          <cell r="Q7">
            <v>31.9606</v>
          </cell>
        </row>
        <row r="9">
          <cell r="L9">
            <v>39.5468</v>
          </cell>
          <cell r="Q9">
            <v>39.5449</v>
          </cell>
        </row>
      </sheetData>
      <sheetData sheetId="7">
        <row r="81">
          <cell r="K81" t="str">
            <v>96,540</v>
          </cell>
          <cell r="N81">
            <v>95.97000000000001</v>
          </cell>
        </row>
        <row r="88">
          <cell r="K88" t="str">
            <v>827,500</v>
          </cell>
          <cell r="N88">
            <v>823.75</v>
          </cell>
        </row>
        <row r="89">
          <cell r="K89" t="str">
            <v>75,250</v>
          </cell>
          <cell r="N89">
            <v>74.83</v>
          </cell>
        </row>
      </sheetData>
      <sheetData sheetId="8">
        <row r="22">
          <cell r="P22">
            <v>41071</v>
          </cell>
          <cell r="Q22">
            <v>24764</v>
          </cell>
        </row>
        <row r="23">
          <cell r="P23">
            <v>41041</v>
          </cell>
          <cell r="Q23">
            <v>24450.1</v>
          </cell>
        </row>
        <row r="24">
          <cell r="P24">
            <v>41010</v>
          </cell>
          <cell r="Q24">
            <v>24247.2</v>
          </cell>
        </row>
      </sheetData>
      <sheetData sheetId="9">
        <row r="4">
          <cell r="J4" t="str">
            <v>1047,7</v>
          </cell>
        </row>
        <row r="5">
          <cell r="J5" t="str">
            <v>1117,6</v>
          </cell>
        </row>
        <row r="6">
          <cell r="J6" t="str">
            <v>1016,6</v>
          </cell>
        </row>
        <row r="28">
          <cell r="J28" t="str">
            <v>1012,5</v>
          </cell>
        </row>
        <row r="29">
          <cell r="J29" t="str">
            <v>990,2</v>
          </cell>
        </row>
        <row r="30">
          <cell r="J30" t="str">
            <v>836,2</v>
          </cell>
        </row>
      </sheetData>
      <sheetData sheetId="10">
        <row r="33">
          <cell r="B33">
            <v>101.3</v>
          </cell>
        </row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</sheetData>
      <sheetData sheetId="11">
        <row r="5">
          <cell r="AY5">
            <v>846.8</v>
          </cell>
          <cell r="AZ5">
            <v>940.4</v>
          </cell>
          <cell r="BA5">
            <v>669.1</v>
          </cell>
          <cell r="BB5">
            <v>777.9</v>
          </cell>
        </row>
      </sheetData>
      <sheetData sheetId="12">
        <row r="5">
          <cell r="C5">
            <v>7541.15</v>
          </cell>
          <cell r="G5">
            <v>59283.09</v>
          </cell>
          <cell r="K5">
            <v>17789.86</v>
          </cell>
        </row>
        <row r="10">
          <cell r="C10">
            <v>7431.82</v>
          </cell>
          <cell r="G10">
            <v>59082.37</v>
          </cell>
          <cell r="K10">
            <v>17691.08</v>
          </cell>
        </row>
        <row r="21">
          <cell r="G21">
            <v>885.4</v>
          </cell>
        </row>
        <row r="23">
          <cell r="C23">
            <v>114.4199</v>
          </cell>
          <cell r="J23">
            <v>20.44</v>
          </cell>
        </row>
        <row r="26">
          <cell r="G26">
            <v>879.4</v>
          </cell>
        </row>
        <row r="28">
          <cell r="C28">
            <v>113.7</v>
          </cell>
          <cell r="J28">
            <v>20.18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41142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41122</v>
      </c>
      <c r="E4" s="14">
        <f>IF(J4=2,F4-3,F4-1)</f>
        <v>41141</v>
      </c>
      <c r="F4" s="14">
        <f>I1</f>
        <v>41142</v>
      </c>
      <c r="G4" s="15"/>
      <c r="H4" s="11"/>
      <c r="I4" s="15"/>
      <c r="J4" s="12">
        <f>WEEKDAY(F4)</f>
        <v>3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1411.8477151264037</v>
      </c>
      <c r="E6" s="19">
        <f>'[1]инд-обновл'!H8</f>
        <v>1428.7564004472956</v>
      </c>
      <c r="F6" s="19" t="str">
        <f>'[1]инд-обновл'!G8</f>
        <v>1456,56</v>
      </c>
      <c r="G6" s="21">
        <f>IF(ISERROR(F6/E6-1),"н/д",F6/E6-1)</f>
        <v>0.019460000000000033</v>
      </c>
      <c r="H6" s="21">
        <f>IF(ISERROR(F6/D6-1),"н/д",F6/D6-1)</f>
        <v>0.031669339684835096</v>
      </c>
      <c r="I6" s="21">
        <f>IF(ISERROR(F6/C6-1),"н/д",F6/C6-1)</f>
        <v>0.01843585587831953</v>
      </c>
      <c r="J6" s="21">
        <f>IF(ISERROR(F6/B6-1),"н/д",F6/B6-1)</f>
        <v>-0.17708474576271194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1374.9</v>
      </c>
      <c r="E7" s="19">
        <f>'[1]инд-обновл'!H6</f>
        <v>1403.5418089569716</v>
      </c>
      <c r="F7" s="19" t="str">
        <f>'[1]инд-обновл'!G6</f>
        <v>1438,49</v>
      </c>
      <c r="G7" s="21">
        <f>IF(ISERROR(F7/E7-1),"н/д",F7/E7-1)</f>
        <v>0.024899999999999922</v>
      </c>
      <c r="H7" s="21">
        <f>IF(ISERROR(F7/D7-1),"н/д",F7/D7-1)</f>
        <v>0.046250636409920665</v>
      </c>
      <c r="I7" s="21">
        <f>IF(ISERROR(F7/C7-1),"н/д",F7/C7-1)</f>
        <v>-0.006812718215928992</v>
      </c>
      <c r="J7" s="21">
        <f>IF(ISERROR(F7/B7-1),"н/д",F7/B7-1)</f>
        <v>-0.13759592326139092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13008.655012987532</v>
      </c>
      <c r="E9" s="26">
        <f>'[1]инд-обновл'!H2</f>
        <v>13275.224310563852</v>
      </c>
      <c r="F9" s="26" t="str">
        <f>'[1]инд-обновл'!G2</f>
        <v>13271,64</v>
      </c>
      <c r="G9" s="21">
        <f aca="true" t="shared" si="0" ref="G9:G15">IF(ISERROR(F9/E9-1),"н/д",F9/E9-1)</f>
        <v>-0.00026999999999999247</v>
      </c>
      <c r="H9" s="21">
        <f>IF(ISERROR(F9/D9-1),"н/д",F9/D9-1)</f>
        <v>0.020216155071366648</v>
      </c>
      <c r="I9" s="21">
        <f>IF(ISERROR(F9/C9-1),"н/д",F9/C9-1)</f>
        <v>0.07376282679547375</v>
      </c>
      <c r="J9" s="21">
        <f aca="true" t="shared" si="1" ref="J9:J15">IF(ISERROR(F9/B9-1),"н/д",F9/B9-1)</f>
        <v>0.13675717344753746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2896.94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0.06187563428997489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1379.320028081436</v>
      </c>
      <c r="E11" s="25">
        <f>'[1]инд-обновл'!H10</f>
        <v>1418.1583631672636</v>
      </c>
      <c r="F11" s="25" t="str">
        <f>'[1]инд-обновл'!G10</f>
        <v>1418,13</v>
      </c>
      <c r="G11" s="21">
        <f t="shared" si="0"/>
        <v>-2.0000000000131024E-05</v>
      </c>
      <c r="H11" s="21">
        <f>IF(ISERROR(F11/D11-1),"н/д",F11/D11-1)</f>
        <v>0.02813703210889118</v>
      </c>
      <c r="I11" s="21">
        <f t="shared" si="3"/>
        <v>0.10981102037947976</v>
      </c>
      <c r="J11" s="21">
        <f t="shared" si="1"/>
        <v>0.11488207547169815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3321.56</v>
      </c>
      <c r="E12" s="25">
        <f>'[1]евр-индексы'!L167</f>
        <v>3480.58</v>
      </c>
      <c r="F12" s="25" t="str">
        <f>'[1]евр-индексы'!I167</f>
        <v>3506,56</v>
      </c>
      <c r="G12" s="21">
        <f t="shared" si="0"/>
        <v>0.007464273195846749</v>
      </c>
      <c r="H12" s="21">
        <f t="shared" si="2"/>
        <v>0.05569672081792887</v>
      </c>
      <c r="I12" s="21">
        <f t="shared" si="3"/>
        <v>0.1176785577683146</v>
      </c>
      <c r="J12" s="21">
        <f t="shared" si="1"/>
        <v>-0.07770647027880062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6754.46</v>
      </c>
      <c r="E13" s="26">
        <f>'[1]евр-индексы'!L33</f>
        <v>7033.68</v>
      </c>
      <c r="F13" s="26" t="str">
        <f>'[1]евр-индексы'!I33</f>
        <v>7074,41</v>
      </c>
      <c r="G13" s="21">
        <f t="shared" si="0"/>
        <v>0.005790709841789754</v>
      </c>
      <c r="H13" s="21">
        <f t="shared" si="2"/>
        <v>0.047368701569037386</v>
      </c>
      <c r="I13" s="21">
        <f t="shared" si="3"/>
        <v>0.16779521684010357</v>
      </c>
      <c r="J13" s="21">
        <f t="shared" si="1"/>
        <v>0.0006237623762375133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5712.82</v>
      </c>
      <c r="E14" s="25">
        <f>'[1]евр-индексы'!L110</f>
        <v>5824.37</v>
      </c>
      <c r="F14" s="25" t="str">
        <f>'[1]евр-индексы'!I110</f>
        <v>5850,57</v>
      </c>
      <c r="G14" s="21">
        <f t="shared" si="0"/>
        <v>0.0044983405930598686</v>
      </c>
      <c r="H14" s="21">
        <f t="shared" si="2"/>
        <v>0.02411243483953629</v>
      </c>
      <c r="I14" s="21">
        <f t="shared" si="3"/>
        <v>0.03555776610356687</v>
      </c>
      <c r="J14" s="21">
        <f t="shared" si="1"/>
        <v>-0.017701477501679053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8641.859164494514</v>
      </c>
      <c r="E15" s="25">
        <f>'[1]инд-обновл'!H5</f>
        <v>9171.135259652461</v>
      </c>
      <c r="F15" s="25" t="str">
        <f>'[1]инд-обновл'!G5</f>
        <v>9156,92</v>
      </c>
      <c r="G15" s="21">
        <f t="shared" si="0"/>
        <v>-0.0015499999999999403</v>
      </c>
      <c r="H15" s="21">
        <f t="shared" si="2"/>
        <v>0.059600697685706194</v>
      </c>
      <c r="I15" s="21">
        <f t="shared" si="3"/>
        <v>0.09135983643345136</v>
      </c>
      <c r="J15" s="21">
        <f t="shared" si="1"/>
        <v>-0.13130443031970396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7270.49</v>
      </c>
      <c r="E17" s="25">
        <f>'[1]азия-индексы'!S93</f>
        <v>7431.910000000001</v>
      </c>
      <c r="F17" s="25" t="str">
        <f>'[1]азия-индексы'!K93</f>
        <v>7506,81</v>
      </c>
      <c r="G17" s="21">
        <f aca="true" t="shared" si="4" ref="G17:G22">IF(ISERROR(F17/E17-1),"н/д",F17/E17-1)</f>
        <v>0.010078162948690128</v>
      </c>
      <c r="H17" s="21">
        <f aca="true" t="shared" si="5" ref="H17:H22">IF(ISERROR(F17/D17-1),"н/д",F17/D17-1)</f>
        <v>0.03250399904270562</v>
      </c>
      <c r="I17" s="21">
        <f aca="true" t="shared" si="6" ref="I17:I22">IF(ISERROR(F17/C17-1),"н/д",F17/C17-1)</f>
        <v>0.05833464917722164</v>
      </c>
      <c r="J17" s="21">
        <f aca="true" t="shared" si="7" ref="J17:J22">IF(ISERROR(F17/B17-1),"н/д",F17/B17-1)</f>
        <v>-0.1486947153549557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412.55</v>
      </c>
      <c r="E18" s="25">
        <f>'[1]азия-индексы'!S105</f>
        <v>437.28</v>
      </c>
      <c r="F18" s="25" t="str">
        <f>'[1]азия-индексы'!K105</f>
        <v>416,84</v>
      </c>
      <c r="G18" s="21">
        <f t="shared" si="4"/>
        <v>-0.04674350530552507</v>
      </c>
      <c r="H18" s="21">
        <f t="shared" si="5"/>
        <v>0.010398739546721547</v>
      </c>
      <c r="I18" s="21">
        <f>IF(ISERROR(F18/C18-1),"н/д",F18/C18-1)</f>
        <v>0.22845691382765532</v>
      </c>
      <c r="J18" s="21">
        <f t="shared" si="7"/>
        <v>-0.13338877338877342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17257.38</v>
      </c>
      <c r="E19" s="25">
        <f>'[1]проблемные показатели'!K10</f>
        <v>17691.08</v>
      </c>
      <c r="F19" s="25">
        <f>'[1]проблемные показатели'!K5</f>
        <v>17789.86</v>
      </c>
      <c r="G19" s="21">
        <f t="shared" si="4"/>
        <v>0.00558360484492737</v>
      </c>
      <c r="H19" s="21">
        <f t="shared" si="5"/>
        <v>0.030855205135426056</v>
      </c>
      <c r="I19" s="21">
        <f t="shared" si="6"/>
        <v>0.12489250521033579</v>
      </c>
      <c r="J19" s="21">
        <f t="shared" si="7"/>
        <v>-0.07133304169794441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4130.47</v>
      </c>
      <c r="E20" s="25">
        <f>'[1]азия-индексы'!S169</f>
        <v>4141.99</v>
      </c>
      <c r="F20" s="25" t="str">
        <f>'[1]азия-индексы'!K169</f>
        <v>4160,51</v>
      </c>
      <c r="G20" s="21">
        <f t="shared" si="4"/>
        <v>0.0044712807128941545</v>
      </c>
      <c r="H20" s="21">
        <f t="shared" si="5"/>
        <v>0.0072727800952434585</v>
      </c>
      <c r="I20" s="21">
        <f t="shared" si="6"/>
        <v>0.06979560666174689</v>
      </c>
      <c r="J20" s="21">
        <f>IF(ISERROR(F20/B20-1),"н/д",F20/B20-1)</f>
        <v>0.19589249784420826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862.6999999999999</v>
      </c>
      <c r="E21" s="25">
        <f>'[1]азия-индексы'!S141</f>
        <v>879.25</v>
      </c>
      <c r="F21" s="25" t="str">
        <f>'[1]азия-индексы'!K141</f>
        <v>891,31</v>
      </c>
      <c r="G21" s="21">
        <f t="shared" si="4"/>
        <v>0.013716235427921442</v>
      </c>
      <c r="H21" s="21">
        <f t="shared" si="5"/>
        <v>0.03316332444650527</v>
      </c>
      <c r="I21" s="21">
        <f t="shared" si="6"/>
        <v>0.05080049987031665</v>
      </c>
      <c r="J21" s="21">
        <f t="shared" si="7"/>
        <v>-0.29204924543288324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56097.05</v>
      </c>
      <c r="E22" s="25">
        <f>'[1]проблемные показатели'!G10</f>
        <v>59082.37</v>
      </c>
      <c r="F22" s="25">
        <f>'[1]проблемные показатели'!G5</f>
        <v>59283.09</v>
      </c>
      <c r="G22" s="21">
        <f t="shared" si="4"/>
        <v>0.003397290934672892</v>
      </c>
      <c r="H22" s="21">
        <f t="shared" si="5"/>
        <v>0.05679514341663228</v>
      </c>
      <c r="I22" s="21">
        <f t="shared" si="6"/>
        <v>0.01165043838460389</v>
      </c>
      <c r="J22" s="21">
        <f t="shared" si="7"/>
        <v>-0.15463293474243311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104.69</v>
      </c>
      <c r="E24" s="29">
        <f>'[1]проблемные показатели'!C28</f>
        <v>113.7</v>
      </c>
      <c r="F24" s="31">
        <f>'[1]проблемные показатели'!C23</f>
        <v>114.4199</v>
      </c>
      <c r="G24" s="21">
        <f>IF(ISERROR(F24/E24-1),"н/д",F24/E24-1)</f>
        <v>0.006331574318381605</v>
      </c>
      <c r="H24" s="21">
        <f aca="true" t="shared" si="8" ref="H24:H33">IF(ISERROR(F24/D24-1),"н/д",F24/D24-1)</f>
        <v>0.09294010889292204</v>
      </c>
      <c r="I24" s="21">
        <f aca="true" t="shared" si="9" ref="I24:I33">IF(ISERROR(F24/C24-1),"н/д",F24/C24-1)</f>
        <v>0.017518008003557073</v>
      </c>
      <c r="J24" s="21">
        <f>IF(ISERROR(F24/B24-1),"н/д",F24/B24-1)</f>
        <v>0.19561024033437824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88.91</v>
      </c>
      <c r="E25" s="29">
        <f>'[1]сырье'!N81</f>
        <v>95.97000000000001</v>
      </c>
      <c r="F25" s="31" t="str">
        <f>'[1]сырье'!K81</f>
        <v>96,540</v>
      </c>
      <c r="G25" s="21">
        <f aca="true" t="shared" si="10" ref="G25:G33">IF(ISERROR(F25/E25-1),"н/д",F25/E25-1)</f>
        <v>0.005939356048765276</v>
      </c>
      <c r="H25" s="21">
        <f t="shared" si="8"/>
        <v>0.0858171184343719</v>
      </c>
      <c r="I25" s="21">
        <f t="shared" si="9"/>
        <v>-0.04708320994965931</v>
      </c>
      <c r="J25" s="21">
        <f aca="true" t="shared" si="11" ref="J25:J31">IF(ISERROR(F25/B25-1),"н/д",F25/B25-1)</f>
        <v>0.08168067226890763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1607.300995772475</v>
      </c>
      <c r="E26" s="19">
        <f>'[1]инд-обновл'!H16</f>
        <v>1622.9982250762819</v>
      </c>
      <c r="F26" s="19" t="str">
        <f>'[1]инд-обновл'!G16</f>
        <v>1627,64</v>
      </c>
      <c r="G26" s="21">
        <f t="shared" si="10"/>
        <v>0.0028600000000000847</v>
      </c>
      <c r="H26" s="21">
        <f t="shared" si="8"/>
        <v>0.01265413527461301</v>
      </c>
      <c r="I26" s="21">
        <f t="shared" si="9"/>
        <v>0.012149517416994327</v>
      </c>
      <c r="J26" s="21">
        <f t="shared" si="11"/>
        <v>0.18451349974528797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7440.64</v>
      </c>
      <c r="E27" s="19">
        <f>'[1]проблемные показатели'!C10</f>
        <v>7431.82</v>
      </c>
      <c r="F27" s="19">
        <f>'[1]проблемные показатели'!C5</f>
        <v>7541.15</v>
      </c>
      <c r="G27" s="21">
        <f t="shared" si="10"/>
        <v>0.014711066737353784</v>
      </c>
      <c r="H27" s="21">
        <f t="shared" si="8"/>
        <v>0.013508246602442764</v>
      </c>
      <c r="I27" s="21">
        <f t="shared" si="9"/>
        <v>0.0013489757100408895</v>
      </c>
      <c r="J27" s="21">
        <f t="shared" si="11"/>
        <v>-0.19788652995234857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15549.940576656114</v>
      </c>
      <c r="E28" s="29">
        <f>'[1]инд-обновл'!H17</f>
        <v>15550.0273645455</v>
      </c>
      <c r="F28" s="29" t="str">
        <f>'[1]инд-обновл'!G17</f>
        <v>15627</v>
      </c>
      <c r="G28" s="21">
        <f t="shared" si="10"/>
        <v>0.00495000000000001</v>
      </c>
      <c r="H28" s="21">
        <f t="shared" si="8"/>
        <v>0.004955608863198346</v>
      </c>
      <c r="I28" s="21">
        <f t="shared" si="9"/>
        <v>-0.1818353720565149</v>
      </c>
      <c r="J28" s="21">
        <f t="shared" si="11"/>
        <v>-0.34546596858638745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1860.9923824586342</v>
      </c>
      <c r="E29" s="29">
        <f>'[1]инд-обновл'!H15</f>
        <v>1836.994081900147</v>
      </c>
      <c r="F29" s="29" t="str">
        <f>'[1]инд-обновл'!G15</f>
        <v>1850</v>
      </c>
      <c r="G29" s="21">
        <f t="shared" si="10"/>
        <v>0.007079999999999975</v>
      </c>
      <c r="H29" s="21">
        <f t="shared" si="8"/>
        <v>-0.005906731570879287</v>
      </c>
      <c r="I29" s="21">
        <f t="shared" si="9"/>
        <v>-0.12239208294062198</v>
      </c>
      <c r="J29" s="21">
        <f t="shared" si="11"/>
        <v>-0.2564308681672026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70.55999999999999</v>
      </c>
      <c r="E30" s="29">
        <f>'[1]сырье'!N89</f>
        <v>74.83</v>
      </c>
      <c r="F30" s="31" t="str">
        <f>'[1]сырье'!K89</f>
        <v>75,250</v>
      </c>
      <c r="G30" s="21">
        <f t="shared" si="10"/>
        <v>0.00561272217025266</v>
      </c>
      <c r="H30" s="21">
        <f t="shared" si="8"/>
        <v>0.06646825396825418</v>
      </c>
      <c r="I30" s="21">
        <f t="shared" si="9"/>
        <v>-0.21972210700953965</v>
      </c>
      <c r="J30" s="21">
        <f t="shared" si="11"/>
        <v>-0.47469458987783597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22.64</v>
      </c>
      <c r="E31" s="29">
        <f>'[1]проблемные показатели'!J28</f>
        <v>20.18</v>
      </c>
      <c r="F31" s="31">
        <f>'[1]проблемные показатели'!J23</f>
        <v>20.44</v>
      </c>
      <c r="G31" s="21">
        <f t="shared" si="10"/>
        <v>0.01288404360753237</v>
      </c>
      <c r="H31" s="21">
        <f t="shared" si="8"/>
        <v>-0.097173144876325</v>
      </c>
      <c r="I31" s="21">
        <f t="shared" si="9"/>
        <v>-0.12237011592958347</v>
      </c>
      <c r="J31" s="21">
        <f t="shared" si="11"/>
        <v>-0.35601764335223685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800.5</v>
      </c>
      <c r="E32" s="29">
        <f>'[1]сырье'!N88</f>
        <v>823.75</v>
      </c>
      <c r="F32" s="31" t="str">
        <f>'[1]сырье'!K88</f>
        <v>827,500</v>
      </c>
      <c r="G32" s="21">
        <f t="shared" si="10"/>
        <v>0.004552352048558417</v>
      </c>
      <c r="H32" s="21">
        <f t="shared" si="8"/>
        <v>0.03372891942535916</v>
      </c>
      <c r="I32" s="21">
        <f t="shared" si="9"/>
        <v>0.26917177914110435</v>
      </c>
      <c r="J32" s="21">
        <f>IF(ISERROR(F32/B32-1),"н/д",F32/B32-1)</f>
        <v>0.3632619439868203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879.4</v>
      </c>
      <c r="E33" s="29">
        <f>'[1]проблемные показатели'!G26</f>
        <v>879.4</v>
      </c>
      <c r="F33" s="31">
        <f>'[1]проблемные показатели'!G21</f>
        <v>885.4</v>
      </c>
      <c r="G33" s="21">
        <f t="shared" si="10"/>
        <v>0.006822833750284252</v>
      </c>
      <c r="H33" s="21">
        <f t="shared" si="8"/>
        <v>0.006822833750284252</v>
      </c>
      <c r="I33" s="21">
        <f t="shared" si="9"/>
        <v>0.2684813753581661</v>
      </c>
      <c r="J33" s="21">
        <f>IF(ISERROR(F33/B33-1),"н/д",F33/B33-1)</f>
        <v>0.15700453429230987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41122</v>
      </c>
      <c r="E35" s="14">
        <f>IF(J35=2,F35-3,F35-1)</f>
        <v>41141</v>
      </c>
      <c r="F35" s="36">
        <f>I1</f>
        <v>41142</v>
      </c>
      <c r="G35" s="37"/>
      <c r="H35" s="38"/>
      <c r="I35" s="37"/>
      <c r="J35" s="39">
        <f>WEEKDAY(F35)</f>
        <v>3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кс'!AZ5</f>
        <v>940.4</v>
      </c>
      <c r="F37" s="19">
        <f>'[1]ост. ср-тв на кс'!AY5</f>
        <v>846.8</v>
      </c>
      <c r="G37" s="21">
        <f t="shared" si="12"/>
        <v>-0.09953211399404516</v>
      </c>
      <c r="H37" s="21">
        <f aca="true" t="shared" si="13" ref="H37:H42">IF(ISERROR(F37/D37-1),"н/д",F37/D37-1)</f>
        <v>0.17692842251563579</v>
      </c>
      <c r="I37" s="21">
        <f aca="true" t="shared" si="14" ref="I37:I42">IF(ISERROR(F37/C37-1),"н/д",F37/C37-1)</f>
        <v>-0.1371510087629917</v>
      </c>
      <c r="J37" s="21">
        <f aca="true" t="shared" si="15" ref="J37:J42">IF(ISERROR(F37/B37-1),"н/д",F37/B37-1)</f>
        <v>-0.1304169233928938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кс'!BB5</f>
        <v>777.9</v>
      </c>
      <c r="F38" s="19">
        <f>'[1]ост. ср-тв на кс'!BA5</f>
        <v>669.1</v>
      </c>
      <c r="G38" s="21">
        <f t="shared" si="12"/>
        <v>-0.13986373569867583</v>
      </c>
      <c r="H38" s="21">
        <f t="shared" si="13"/>
        <v>0.30175097276264595</v>
      </c>
      <c r="I38" s="21">
        <f t="shared" si="14"/>
        <v>-0.0902787219578518</v>
      </c>
      <c r="J38" s="21">
        <f t="shared" si="15"/>
        <v>0.04759668075778922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6.51</v>
      </c>
      <c r="F39" s="29">
        <f>'[1]mibid-mibor'!D8</f>
        <v>6.51</v>
      </c>
      <c r="G39" s="21">
        <f t="shared" si="12"/>
        <v>0</v>
      </c>
      <c r="H39" s="21">
        <f t="shared" si="13"/>
        <v>-0.025449101796407136</v>
      </c>
      <c r="I39" s="21">
        <f t="shared" si="14"/>
        <v>0.025196850393700787</v>
      </c>
      <c r="J39" s="21">
        <f t="shared" si="15"/>
        <v>-0.07000000000000006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7.45</v>
      </c>
      <c r="F40" s="29">
        <f>'[1]mibid-mibor'!F8</f>
        <v>7.45</v>
      </c>
      <c r="G40" s="21">
        <f t="shared" si="12"/>
        <v>0</v>
      </c>
      <c r="H40" s="21">
        <f t="shared" si="13"/>
        <v>-0.006666666666666599</v>
      </c>
      <c r="I40" s="21">
        <f t="shared" si="14"/>
        <v>0.008119079837618504</v>
      </c>
      <c r="J40" s="21">
        <f t="shared" si="15"/>
        <v>0.6090712742980562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32.0165</v>
      </c>
      <c r="F41" s="29">
        <f>'[1]МакроDelay'!Q7</f>
        <v>31.9606</v>
      </c>
      <c r="G41" s="21">
        <f t="shared" si="12"/>
        <v>-0.0017459747317789542</v>
      </c>
      <c r="H41" s="21">
        <f>IF(ISERROR(F41/D41-1),"н/д",F41/D41-1)</f>
        <v>-0.011044806153751363</v>
      </c>
      <c r="I41" s="21">
        <f t="shared" si="14"/>
        <v>-0.007316071772571875</v>
      </c>
      <c r="J41" s="21">
        <f t="shared" si="15"/>
        <v>0.040384114583333464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39.5468</v>
      </c>
      <c r="F42" s="29">
        <f>'[1]МакроDelay'!Q9</f>
        <v>39.5449</v>
      </c>
      <c r="G42" s="21">
        <f t="shared" si="12"/>
        <v>-4.8044342399355955E-05</v>
      </c>
      <c r="H42" s="21">
        <f t="shared" si="13"/>
        <v>-0.004717522989763023</v>
      </c>
      <c r="I42" s="21">
        <f t="shared" si="14"/>
        <v>-0.0510275708001402</v>
      </c>
      <c r="J42" s="21">
        <f t="shared" si="15"/>
        <v>-0.0061598391555667265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'[1]ЗВР-cbr'!D3</f>
        <v>41131</v>
      </c>
      <c r="E43" s="41">
        <f>'[1]ЗВР-cbr'!D4</f>
        <v>41124</v>
      </c>
      <c r="F43" s="41">
        <f>'[1]ЗВР-cbr'!D3</f>
        <v>41131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'[1]ЗВР-cbr'!L3</f>
        <v>510</v>
      </c>
      <c r="E44" s="19" t="str">
        <f>'[1]ЗВР-cbr'!L4</f>
        <v>507,4</v>
      </c>
      <c r="F44" s="19" t="str">
        <f>'[1]ЗВР-cbr'!L3</f>
        <v>510</v>
      </c>
      <c r="G44" s="21">
        <f>IF(ISERROR(F44/E44-1),"н/д",F44/E44-1)</f>
        <v>0.005124162396531462</v>
      </c>
      <c r="H44" s="21"/>
      <c r="I44" s="21">
        <f>IF(ISERROR(F44/C44-1),"н/д",F44/C44-1)</f>
        <v>0.024096385542168752</v>
      </c>
      <c r="J44" s="21">
        <f>IF(ISERROR(F44/B44-1),"н/д",F44/B44-1)</f>
        <v>0.16518163125428376</v>
      </c>
      <c r="K44" s="13"/>
    </row>
    <row r="45" spans="1:11" ht="18.75">
      <c r="A45" s="43"/>
      <c r="B45" s="41">
        <v>40544</v>
      </c>
      <c r="C45" s="41">
        <v>40909</v>
      </c>
      <c r="D45" s="41">
        <v>41120</v>
      </c>
      <c r="E45" s="41">
        <v>41127</v>
      </c>
      <c r="F45" s="41">
        <v>41134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4.5</v>
      </c>
      <c r="E46" s="20">
        <v>4.6</v>
      </c>
      <c r="F46" s="20">
        <v>4.6</v>
      </c>
      <c r="G46" s="21">
        <f>IF(ISERROR(F46-E46),"н/д",F46-E46)/100</f>
        <v>0</v>
      </c>
      <c r="H46" s="21">
        <f>IF(ISERROR(F46-D46),"н/д",F46-D46)/100</f>
        <v>0.0009999999999999966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'[1]M2'!P24</f>
        <v>41010</v>
      </c>
      <c r="E47" s="46">
        <f>'[1]M2'!P23</f>
        <v>41041</v>
      </c>
      <c r="F47" s="46">
        <f>'[1]M2'!P22</f>
        <v>41071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24247.2</v>
      </c>
      <c r="E48" s="19">
        <f>'[1]M2'!Q23</f>
        <v>24450.1</v>
      </c>
      <c r="F48" s="19">
        <f>'[1]M2'!Q22</f>
        <v>24764</v>
      </c>
      <c r="G48" s="21"/>
      <c r="H48" s="21">
        <f>IF(ISERROR(F48/D48-1),"н/д",F48/D48-1)</f>
        <v>0.021313801181167324</v>
      </c>
      <c r="I48" s="21">
        <f>IF(ISERROR(F48/C48-1),"н/д",F48/C48-1)</f>
        <v>0.04586977730288577</v>
      </c>
      <c r="J48" s="21">
        <f>IF(ISERROR(F48/B48-1),"н/д",F48/B48-1)</f>
        <v>0.23746370909308956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'[1]ПромПр-во'!B33</f>
        <v>101.3</v>
      </c>
      <c r="E49" s="19">
        <f>'[1]ПромПр-во'!B34</f>
        <v>103.7</v>
      </c>
      <c r="F49" s="19">
        <f>'[1]ПромПр-во'!B35</f>
        <v>101.9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41030</v>
      </c>
      <c r="E50" s="46">
        <v>41061</v>
      </c>
      <c r="F50" s="46">
        <v>41091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41.734</v>
      </c>
      <c r="E51" s="19">
        <v>41.639</v>
      </c>
      <c r="F51" s="19">
        <v>41.553</v>
      </c>
      <c r="G51" s="21"/>
      <c r="H51" s="21">
        <f>IF(ISERROR(F51/E51-1),"н/д",F51/E51-1)</f>
        <v>-0.0020653714066141138</v>
      </c>
      <c r="I51" s="21">
        <f>IF(ISERROR(F51/C51-1),"н/д",F51/C51-1)</f>
        <v>0.16065293536006964</v>
      </c>
      <c r="J51" s="21">
        <f>IF(ISERROR(F51/B51-1),"н/д",F51/B51-1)</f>
        <v>0.039945541320773215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4325.653</v>
      </c>
      <c r="E52" s="19">
        <v>4365.651</v>
      </c>
      <c r="F52" s="19">
        <v>4423.59</v>
      </c>
      <c r="G52" s="21"/>
      <c r="H52" s="21">
        <f>IF(ISERROR(F52/E52-1),"н/д",F52/E52-1)</f>
        <v>0.013271560186556508</v>
      </c>
      <c r="I52" s="21">
        <f>IF(ISERROR(F52/C52-1),"н/д",F52/C52-1)</f>
        <v>0.05561008296518399</v>
      </c>
      <c r="J52" s="21">
        <f>IF(ISERROR(F52/B52-1),"н/д",F52/B52-1)</f>
        <v>0.504421859398339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41000</v>
      </c>
      <c r="E54" s="46">
        <v>41030</v>
      </c>
      <c r="F54" s="46">
        <v>41061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1016,6</v>
      </c>
      <c r="E55" s="19" t="str">
        <f>'[1]Дох-Расх фед.б.'!J5</f>
        <v>1117,6</v>
      </c>
      <c r="F55" s="19" t="str">
        <f>'[1]Дох-Расх фед.б.'!J4</f>
        <v>1047,7</v>
      </c>
      <c r="G55" s="21">
        <f>IF(ISERROR(F55/E55-1),"н/д",F55/E55-1)</f>
        <v>-0.06254473872584099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836,2</v>
      </c>
      <c r="E56" s="19" t="str">
        <f>'[1]Дох-Расх фед.б.'!J29</f>
        <v>990,2</v>
      </c>
      <c r="F56" s="19" t="str">
        <f>'[1]Дох-Расх фед.б.'!J28</f>
        <v>1012,5</v>
      </c>
      <c r="G56" s="21">
        <f>IF(ISERROR(F56/E56-1),"н/д",F56/E56-1)</f>
        <v>0.022520702888305433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180.39999999999998</v>
      </c>
      <c r="E57" s="25">
        <f>E55-E56</f>
        <v>127.39999999999986</v>
      </c>
      <c r="F57" s="19">
        <f>F55-F56</f>
        <v>35.200000000000045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40969</v>
      </c>
      <c r="E58" s="46">
        <v>41000</v>
      </c>
      <c r="F58" s="46">
        <v>41030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48</v>
      </c>
      <c r="E59" s="20">
        <v>46</v>
      </c>
      <c r="F59" s="20">
        <v>45.2</v>
      </c>
      <c r="G59" s="21">
        <f>IF(ISERROR(F59/E59-1),"н/д",F59/E59-1)</f>
        <v>-0.017391304347825987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28.5</v>
      </c>
      <c r="E60" s="20">
        <v>26.9</v>
      </c>
      <c r="F60" s="20">
        <v>27.8</v>
      </c>
      <c r="G60" s="21">
        <f>IF(ISERROR(F60/E60-1),"н/д",F60/E60-1)</f>
        <v>0.03345724907063197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19.5</v>
      </c>
      <c r="E61" s="20">
        <f>E59-E60</f>
        <v>19.1</v>
      </c>
      <c r="F61" s="20">
        <f>F59-F60</f>
        <v>17.400000000000002</v>
      </c>
      <c r="G61" s="21">
        <f>IF(ISERROR(F61/E61-1),"н/д",F61/E61-1)</f>
        <v>-0.08900523560209417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41030</v>
      </c>
      <c r="E64" s="46">
        <v>41061</v>
      </c>
      <c r="F64" s="46">
        <v>41091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12237.837</v>
      </c>
      <c r="E65" s="19">
        <v>12497.626</v>
      </c>
      <c r="F65" s="19">
        <v>12809.349</v>
      </c>
      <c r="G65" s="21">
        <f>IF(ISERROR(F65/E65-1),"н/д",F65/E65-1)</f>
        <v>0.024942577094241747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7"/>
      <c r="G74" s="10"/>
      <c r="H74" s="10"/>
      <c r="I74" s="10"/>
      <c r="J74" s="10"/>
    </row>
    <row r="75" spans="1:10" s="8" customFormat="1" ht="15.75">
      <c r="A75" s="56"/>
      <c r="B75" s="56"/>
      <c r="C75" s="57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7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7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7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7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7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7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7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7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7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7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2012-08-21T09:12:29Z</dcterms:created>
  <dcterms:modified xsi:type="dcterms:W3CDTF">2012-08-21T09:13:06Z</dcterms:modified>
  <cp:category/>
  <cp:version/>
  <cp:contentType/>
  <cp:contentStatus/>
</cp:coreProperties>
</file>