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<sst xmlns="http://schemas.openxmlformats.org/spreadsheetml/2006/main" count="112" uniqueCount="96">
  <si>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</si>
  <si>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</si>
  <si>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</si>
  <si>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</si>
  <si>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</si>
  <si>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</si>
  <si>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</si>
  <si>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</si>
  <si>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</si>
  <si>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</si>
  <si>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</si>
  <si>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</si>
  <si>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</si>
  <si>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</si>
  <si>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</si>
  <si>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</si>
  <si>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1437,37</t>
  </si>
  <si>
    <t>Индекс ММВБ</t>
  </si>
  <si>
    <t>1400,78</t>
  </si>
  <si>
    <t>Развитые рынки</t>
  </si>
  <si>
    <t>DJIA (США)</t>
  </si>
  <si>
    <t>13090,84</t>
  </si>
  <si>
    <t>NASDAQ Composite (США)</t>
  </si>
  <si>
    <t>S&amp;P500 (США)</t>
  </si>
  <si>
    <t>1406,58</t>
  </si>
  <si>
    <t>CAC 40 (Франция)</t>
  </si>
  <si>
    <t>3423,51</t>
  </si>
  <si>
    <t>DAX (Германия)</t>
  </si>
  <si>
    <t>6993,08</t>
  </si>
  <si>
    <t>FTSE (Великобритания)</t>
  </si>
  <si>
    <t>5732,32</t>
  </si>
  <si>
    <t>Nikkei (Япония)</t>
  </si>
  <si>
    <t>8783,89</t>
  </si>
  <si>
    <t>Развивающиеся рынки</t>
  </si>
  <si>
    <t>TWII (Тайвань)</t>
  </si>
  <si>
    <t>7450,53</t>
  </si>
  <si>
    <t>HCMSI (Вьетнам)</t>
  </si>
  <si>
    <t>396,02</t>
  </si>
  <si>
    <t>BSE Sensex (Индия)</t>
  </si>
  <si>
    <t>JKSE (Индонезия)</t>
  </si>
  <si>
    <t>4104,80</t>
  </si>
  <si>
    <t>SSEC (Шанхай, Китай, Composite)</t>
  </si>
  <si>
    <t>854,76</t>
  </si>
  <si>
    <t>BUSP (Бразилия)</t>
  </si>
  <si>
    <t>ТОВАРНЫЙ РЫНОК (commodities)</t>
  </si>
  <si>
    <t>Нефть Brent (USD/баррель)</t>
  </si>
  <si>
    <t>Нефть WTI (USD/баррель)</t>
  </si>
  <si>
    <t>96,350</t>
  </si>
  <si>
    <t>Золото (USD/унция)</t>
  </si>
  <si>
    <t>1691,4</t>
  </si>
  <si>
    <t>Медь (USD/тонна)</t>
  </si>
  <si>
    <t>Никель (USD/тонна)</t>
  </si>
  <si>
    <t>16248</t>
  </si>
  <si>
    <t>Алюминий (USD/тонна)</t>
  </si>
  <si>
    <t>1905,6</t>
  </si>
  <si>
    <t>Хлопок (USd/фунт)</t>
  </si>
  <si>
    <t>77,260</t>
  </si>
  <si>
    <t>Сахар (USd/фунт)</t>
  </si>
  <si>
    <t>Кукуруза (USd/бушель)</t>
  </si>
  <si>
    <t>799,750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</si>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</sst>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7451,35</v>
          </cell>
          <cell r="S93">
            <v>7450.530000000001</v>
          </cell>
        </row>
        <row r="105">
          <cell r="K105" t="str">
            <v>402,08</v>
          </cell>
          <cell r="S105">
            <v>396.02</v>
          </cell>
        </row>
        <row r="141">
          <cell r="K141" t="str">
            <v>846,88</v>
          </cell>
          <cell r="S141">
            <v>854.76</v>
          </cell>
        </row>
        <row r="169">
          <cell r="K169" t="str">
            <v>4108,50</v>
          </cell>
          <cell r="S169">
            <v>4117.95</v>
          </cell>
        </row>
      </sheetData>
      <sheetData sheetId="2">
        <row r="33">
          <cell r="I33" t="str">
            <v>6997,98</v>
          </cell>
          <cell r="L33">
            <v>7014.83</v>
          </cell>
        </row>
        <row r="110">
          <cell r="I110" t="str">
            <v>5722,78</v>
          </cell>
          <cell r="L110">
            <v>5758.41</v>
          </cell>
        </row>
        <row r="167">
          <cell r="I167" t="str">
            <v>3442,79</v>
          </cell>
          <cell r="L167">
            <v>3453.71</v>
          </cell>
        </row>
      </sheetData>
      <sheetData sheetId="3">
        <row r="2">
          <cell r="G2" t="str">
            <v>13090,84</v>
          </cell>
          <cell r="H2">
            <v>13000.744838270783</v>
          </cell>
        </row>
        <row r="5">
          <cell r="G5" t="str">
            <v>8775,51</v>
          </cell>
          <cell r="H5">
            <v>8783.854661928832</v>
          </cell>
        </row>
        <row r="6">
          <cell r="G6" t="str">
            <v>1413,76</v>
          </cell>
          <cell r="H6">
            <v>1406.0268523122822</v>
          </cell>
        </row>
        <row r="8">
          <cell r="G8" t="str">
            <v>1438,93</v>
          </cell>
          <cell r="H8">
            <v>1439.3042190969654</v>
          </cell>
        </row>
        <row r="10">
          <cell r="G10" t="str">
            <v>1406,58</v>
          </cell>
          <cell r="H10">
            <v>1399.484613012029</v>
          </cell>
        </row>
        <row r="15">
          <cell r="G15" t="str">
            <v>1940,5</v>
          </cell>
          <cell r="H15">
            <v>1926.9917875691403</v>
          </cell>
        </row>
        <row r="16">
          <cell r="G16" t="str">
            <v>1694,52</v>
          </cell>
          <cell r="H16">
            <v>1687.6008365700627</v>
          </cell>
        </row>
        <row r="17">
          <cell r="G17" t="str">
            <v>16216</v>
          </cell>
          <cell r="H17">
            <v>16220.055013753437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41145</v>
          </cell>
          <cell r="L3" t="str">
            <v>514,8</v>
          </cell>
        </row>
        <row r="4">
          <cell r="D4">
            <v>41138</v>
          </cell>
          <cell r="L4" t="str">
            <v>507,9</v>
          </cell>
        </row>
        <row r="6">
          <cell r="D6">
            <v>41124</v>
          </cell>
          <cell r="L6" t="str">
            <v>507,4</v>
          </cell>
        </row>
      </sheetData>
      <sheetData sheetId="5">
        <row r="8">
          <cell r="C8">
            <v>6.54</v>
          </cell>
          <cell r="D8">
            <v>6.54</v>
          </cell>
          <cell r="E8">
            <v>7.46</v>
          </cell>
          <cell r="F8">
            <v>7.46</v>
          </cell>
        </row>
      </sheetData>
      <sheetData sheetId="6">
        <row r="7">
          <cell r="L7">
            <v>32.5669</v>
          </cell>
          <cell r="Q7">
            <v>32.4171</v>
          </cell>
        </row>
        <row r="9">
          <cell r="L9">
            <v>40.7249</v>
          </cell>
          <cell r="Q9">
            <v>40.758</v>
          </cell>
        </row>
      </sheetData>
      <sheetData sheetId="7">
        <row r="81">
          <cell r="K81" t="str">
            <v>97,030</v>
          </cell>
          <cell r="N81">
            <v>96.47</v>
          </cell>
        </row>
        <row r="88">
          <cell r="K88" t="str">
            <v>807,000</v>
          </cell>
          <cell r="N88">
            <v>799.75</v>
          </cell>
        </row>
        <row r="89">
          <cell r="K89" t="str">
            <v>76,770</v>
          </cell>
          <cell r="N89">
            <v>77.25999999999999</v>
          </cell>
        </row>
      </sheetData>
      <sheetData sheetId="8">
        <row r="22">
          <cell r="P22">
            <v>41102</v>
          </cell>
          <cell r="Q22">
            <v>24646.4</v>
          </cell>
        </row>
        <row r="23">
          <cell r="P23">
            <v>41071</v>
          </cell>
          <cell r="Q23">
            <v>24764</v>
          </cell>
        </row>
        <row r="24">
          <cell r="P24">
            <v>41041</v>
          </cell>
          <cell r="Q24">
            <v>24450.1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</sheetData>
      <sheetData sheetId="11">
        <row r="5">
          <cell r="AY5">
            <v>749.1</v>
          </cell>
          <cell r="AZ5">
            <v>721</v>
          </cell>
          <cell r="BA5">
            <v>562.4</v>
          </cell>
          <cell r="BB5">
            <v>523.7</v>
          </cell>
        </row>
      </sheetData>
      <sheetData sheetId="12">
        <row r="5">
          <cell r="C5">
            <v>7680.71</v>
          </cell>
          <cell r="G5">
            <v>57281.45</v>
          </cell>
          <cell r="K5">
            <v>17430.1832</v>
          </cell>
        </row>
        <row r="10">
          <cell r="C10">
            <v>7621.42</v>
          </cell>
          <cell r="G10">
            <v>57061.45</v>
          </cell>
          <cell r="K10">
            <v>17384.4</v>
          </cell>
        </row>
        <row r="21">
          <cell r="G21">
            <v>897.6</v>
          </cell>
        </row>
        <row r="23">
          <cell r="C23">
            <v>115.8136</v>
          </cell>
          <cell r="J23">
            <v>19.58</v>
          </cell>
        </row>
        <row r="26">
          <cell r="G26">
            <v>889.4</v>
          </cell>
        </row>
        <row r="28">
          <cell r="C28">
            <v>115.19</v>
          </cell>
          <cell r="J28">
            <v>19.75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9" customWidth="1"/>
    <col min="2" max="2" width="18.57421875" style="59" customWidth="1"/>
    <col min="3" max="3" width="19.421875" style="60" bestFit="1" customWidth="1"/>
    <col min="4" max="6" width="20.140625" style="60" bestFit="1" customWidth="1"/>
    <col min="7" max="7" width="14.421875" style="61" customWidth="1"/>
    <col min="8" max="8" width="12.140625" style="61" customWidth="1"/>
    <col min="9" max="9" width="15.00390625" style="61" customWidth="1"/>
    <col min="10" max="10" width="12.7109375" style="6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41156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41153</v>
      </c>
      <c r="E4" s="14">
        <f>IF(J4=2,F4-3,F4-1)</f>
        <v>41155</v>
      </c>
      <c r="F4" s="14">
        <f>I1</f>
        <v>41156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 t="s">
        <v>16</v>
      </c>
      <c r="E6" s="19">
        <f>'[1]инд-обновл'!H8</f>
        <v>1439.3042190969654</v>
      </c>
      <c r="F6" s="19" t="str">
        <f>'[1]инд-обновл'!G8</f>
        <v>1438,93</v>
      </c>
      <c r="G6" s="21">
        <f>IF(ISERROR(F6/E6-1),"н/д",F6/E6-1)</f>
        <v>-0.000260000000000149</v>
      </c>
      <c r="H6" s="21">
        <f>IF(ISERROR(F6/D6-1),"н/д",F6/D6-1)</f>
        <v>0.0010853155415795346</v>
      </c>
      <c r="I6" s="21">
        <f>IF(ISERROR(F6/C6-1),"н/д",F6/C6-1)</f>
        <v>0.006108849686240481</v>
      </c>
      <c r="J6" s="21">
        <f>IF(ISERROR(F6/B6-1),"н/д",F6/B6-1)</f>
        <v>-0.18704519774011297</v>
      </c>
      <c r="K6" s="22"/>
    </row>
    <row r="7" spans="1:11" ht="18.75">
      <c r="A7" s="18" t="s">
        <v>17</v>
      </c>
      <c r="B7" s="19">
        <v>1668</v>
      </c>
      <c r="C7" s="19">
        <v>1448.357249819015</v>
      </c>
      <c r="D7" s="20" t="s">
        <v>18</v>
      </c>
      <c r="E7" s="19">
        <f>'[1]инд-обновл'!H6</f>
        <v>1406.0268523122822</v>
      </c>
      <c r="F7" s="19" t="str">
        <f>'[1]инд-обновл'!G6</f>
        <v>1413,76</v>
      </c>
      <c r="G7" s="21">
        <f>IF(ISERROR(F7/E7-1),"н/д",F7/E7-1)</f>
        <v>0.00550000000000006</v>
      </c>
      <c r="H7" s="21">
        <f>IF(ISERROR(F7/D7-1),"н/д",F7/D7-1)</f>
        <v>0.00926626593754909</v>
      </c>
      <c r="I7" s="21">
        <f>IF(ISERROR(F7/C7-1),"н/д",F7/C7-1)</f>
        <v>-0.023887234881682762</v>
      </c>
      <c r="J7" s="21">
        <f>IF(ISERROR(F7/B7-1),"н/д",F7/B7-1)</f>
        <v>-0.1524220623501199</v>
      </c>
      <c r="K7" s="13"/>
    </row>
    <row r="8" spans="1:11" ht="18.75">
      <c r="A8" s="23" t="s">
        <v>19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20</v>
      </c>
      <c r="B9" s="25">
        <v>11675</v>
      </c>
      <c r="C9" s="25">
        <v>12359.936169151748</v>
      </c>
      <c r="D9" s="25" t="s">
        <v>21</v>
      </c>
      <c r="E9" s="26">
        <f>'[1]инд-обновл'!H2</f>
        <v>13000.744838270783</v>
      </c>
      <c r="F9" s="26" t="str">
        <f>'[1]инд-обновл'!G2</f>
        <v>13090,84</v>
      </c>
      <c r="G9" s="21">
        <f aca="true" t="shared" si="0" ref="G9:G15">IF(ISERROR(F9/E9-1),"н/д",F9/E9-1)</f>
        <v>0.006930000000000103</v>
      </c>
      <c r="H9" s="21">
        <f>IF(ISERROR(F9/D9-1),"н/д",F9/D9-1)</f>
        <v>0</v>
      </c>
      <c r="I9" s="21">
        <f>IF(ISERROR(F9/C9-1),"н/д",F9/C9-1)</f>
        <v>0.05913491953724326</v>
      </c>
      <c r="J9" s="21">
        <f aca="true" t="shared" si="1" ref="J9:J15">IF(ISERROR(F9/B9-1),"н/д",F9/B9-1)</f>
        <v>0.12127109207708786</v>
      </c>
      <c r="K9" s="13"/>
    </row>
    <row r="10" spans="1:11" ht="18.75">
      <c r="A10" s="18" t="s">
        <v>22</v>
      </c>
      <c r="B10" s="25">
        <v>2703</v>
      </c>
      <c r="C10" s="25">
        <v>2674.206698105667</v>
      </c>
      <c r="D10" s="25">
        <v>3076.19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23</v>
      </c>
      <c r="B11" s="25">
        <v>1272</v>
      </c>
      <c r="C11" s="25">
        <v>1277.8121445533097</v>
      </c>
      <c r="D11" s="25" t="s">
        <v>24</v>
      </c>
      <c r="E11" s="25">
        <f>'[1]инд-обновл'!H10</f>
        <v>1399.484613012029</v>
      </c>
      <c r="F11" s="25" t="str">
        <f>'[1]инд-обновл'!G10</f>
        <v>1406,58</v>
      </c>
      <c r="G11" s="21">
        <f t="shared" si="0"/>
        <v>0.005069999999999908</v>
      </c>
      <c r="H11" s="21">
        <f>IF(ISERROR(F11/D11-1),"н/д",F11/D11-1)</f>
        <v>0</v>
      </c>
      <c r="I11" s="21">
        <f t="shared" si="3"/>
        <v>0.10077213305223687</v>
      </c>
      <c r="J11" s="21">
        <f t="shared" si="1"/>
        <v>0.10580188679245284</v>
      </c>
      <c r="K11" s="13"/>
    </row>
    <row r="12" spans="1:11" ht="18.75">
      <c r="A12" s="18" t="s">
        <v>25</v>
      </c>
      <c r="B12" s="25">
        <v>3802</v>
      </c>
      <c r="C12" s="25">
        <v>3137.36</v>
      </c>
      <c r="D12" s="25" t="s">
        <v>26</v>
      </c>
      <c r="E12" s="25">
        <f>'[1]евр-индексы'!L167</f>
        <v>3453.71</v>
      </c>
      <c r="F12" s="25" t="str">
        <f>'[1]евр-индексы'!I167</f>
        <v>3442,79</v>
      </c>
      <c r="G12" s="21">
        <f t="shared" si="0"/>
        <v>-0.0031618172921293874</v>
      </c>
      <c r="H12" s="21">
        <f t="shared" si="2"/>
        <v>0.005631647052294131</v>
      </c>
      <c r="I12" s="21">
        <f t="shared" si="3"/>
        <v>0.09735255118953501</v>
      </c>
      <c r="J12" s="21">
        <f t="shared" si="1"/>
        <v>-0.09447922146238819</v>
      </c>
      <c r="K12" s="13"/>
    </row>
    <row r="13" spans="1:11" ht="18.75">
      <c r="A13" s="18" t="s">
        <v>27</v>
      </c>
      <c r="B13" s="25">
        <v>7070</v>
      </c>
      <c r="C13" s="25">
        <v>6057.919999999999</v>
      </c>
      <c r="D13" s="25" t="s">
        <v>28</v>
      </c>
      <c r="E13" s="26">
        <f>'[1]евр-индексы'!L33</f>
        <v>7014.83</v>
      </c>
      <c r="F13" s="26" t="str">
        <f>'[1]евр-индексы'!I33</f>
        <v>6997,98</v>
      </c>
      <c r="G13" s="21">
        <f t="shared" si="0"/>
        <v>-0.002402053934307813</v>
      </c>
      <c r="H13" s="21">
        <f t="shared" si="2"/>
        <v>0.0007006926847683559</v>
      </c>
      <c r="I13" s="21">
        <f t="shared" si="3"/>
        <v>0.15517867518884376</v>
      </c>
      <c r="J13" s="21">
        <f t="shared" si="1"/>
        <v>-0.010186704384724243</v>
      </c>
      <c r="K13" s="13"/>
    </row>
    <row r="14" spans="1:11" ht="18.75">
      <c r="A14" s="18" t="s">
        <v>29</v>
      </c>
      <c r="B14" s="25">
        <v>5956</v>
      </c>
      <c r="C14" s="25">
        <v>5649.68</v>
      </c>
      <c r="D14" s="25" t="s">
        <v>30</v>
      </c>
      <c r="E14" s="25">
        <f>'[1]евр-индексы'!L110</f>
        <v>5758.41</v>
      </c>
      <c r="F14" s="25" t="str">
        <f>'[1]евр-индексы'!I110</f>
        <v>5722,78</v>
      </c>
      <c r="G14" s="21">
        <f t="shared" si="0"/>
        <v>-0.0061874718889415314</v>
      </c>
      <c r="H14" s="21">
        <f t="shared" si="2"/>
        <v>-0.0016642476344655988</v>
      </c>
      <c r="I14" s="21">
        <f t="shared" si="3"/>
        <v>0.012938785913538364</v>
      </c>
      <c r="J14" s="21">
        <f t="shared" si="1"/>
        <v>-0.039157152451309685</v>
      </c>
      <c r="K14" s="13"/>
    </row>
    <row r="15" spans="1:11" ht="18.75">
      <c r="A15" s="18" t="s">
        <v>31</v>
      </c>
      <c r="B15" s="25">
        <v>10541</v>
      </c>
      <c r="C15" s="25">
        <v>8390.376569037657</v>
      </c>
      <c r="D15" s="25" t="s">
        <v>32</v>
      </c>
      <c r="E15" s="25">
        <f>'[1]инд-обновл'!H5</f>
        <v>8783.854661928832</v>
      </c>
      <c r="F15" s="25" t="str">
        <f>'[1]инд-обновл'!G5</f>
        <v>8775,51</v>
      </c>
      <c r="G15" s="21">
        <f t="shared" si="0"/>
        <v>-0.0009499999999998954</v>
      </c>
      <c r="H15" s="21">
        <f t="shared" si="2"/>
        <v>-0.0009540192329365871</v>
      </c>
      <c r="I15" s="21">
        <f t="shared" si="3"/>
        <v>0.04590180521617726</v>
      </c>
      <c r="J15" s="21">
        <f t="shared" si="1"/>
        <v>-0.1674879043733991</v>
      </c>
      <c r="K15" s="13"/>
    </row>
    <row r="16" spans="1:11" ht="18.75">
      <c r="A16" s="23" t="s">
        <v>33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34</v>
      </c>
      <c r="B17" s="25">
        <v>8818</v>
      </c>
      <c r="C17" s="25">
        <v>7093.04</v>
      </c>
      <c r="D17" s="25" t="s">
        <v>35</v>
      </c>
      <c r="E17" s="25">
        <f>'[1]азия-индексы'!S93</f>
        <v>7450.530000000001</v>
      </c>
      <c r="F17" s="25" t="str">
        <f>'[1]азия-индексы'!K93</f>
        <v>7451,35</v>
      </c>
      <c r="G17" s="21">
        <f aca="true" t="shared" si="4" ref="G17:G22">IF(ISERROR(F17/E17-1),"н/д",F17/E17-1)</f>
        <v>0.00011005928437302082</v>
      </c>
      <c r="H17" s="21">
        <f aca="true" t="shared" si="5" ref="H17:H22">IF(ISERROR(F17/D17-1),"н/д",F17/D17-1)</f>
        <v>0.00011005928437324286</v>
      </c>
      <c r="I17" s="21">
        <f aca="true" t="shared" si="6" ref="I17:I22">IF(ISERROR(F17/C17-1),"н/д",F17/C17-1)</f>
        <v>0.05051571681535716</v>
      </c>
      <c r="J17" s="21">
        <f aca="true" t="shared" si="7" ref="J17:J22">IF(ISERROR(F17/B17-1),"н/д",F17/B17-1)</f>
        <v>-0.15498412338398726</v>
      </c>
      <c r="K17" s="13"/>
    </row>
    <row r="18" spans="1:11" ht="18.75">
      <c r="A18" s="18" t="s">
        <v>36</v>
      </c>
      <c r="B18" s="25">
        <v>481</v>
      </c>
      <c r="C18" s="25">
        <v>339.32</v>
      </c>
      <c r="D18" s="25" t="s">
        <v>37</v>
      </c>
      <c r="E18" s="25">
        <f>'[1]азия-индексы'!S105</f>
        <v>396.02</v>
      </c>
      <c r="F18" s="25" t="str">
        <f>'[1]азия-индексы'!K105</f>
        <v>402,08</v>
      </c>
      <c r="G18" s="21">
        <f t="shared" si="4"/>
        <v>0.015302257461744295</v>
      </c>
      <c r="H18" s="21">
        <f t="shared" si="5"/>
        <v>0.015302257461744295</v>
      </c>
      <c r="I18" s="21">
        <f>IF(ISERROR(F18/C18-1),"н/д",F18/C18-1)</f>
        <v>0.18495815159731221</v>
      </c>
      <c r="J18" s="21">
        <f t="shared" si="7"/>
        <v>-0.16407484407484407</v>
      </c>
      <c r="K18" s="13"/>
    </row>
    <row r="19" spans="1:11" ht="18.75">
      <c r="A19" s="18" t="s">
        <v>38</v>
      </c>
      <c r="B19" s="25">
        <v>19156.34</v>
      </c>
      <c r="C19" s="25">
        <v>15814.72</v>
      </c>
      <c r="D19" s="25">
        <v>17407.7207</v>
      </c>
      <c r="E19" s="25">
        <f>'[1]проблемные показатели'!K10</f>
        <v>17384.4</v>
      </c>
      <c r="F19" s="25">
        <f>'[1]проблемные показатели'!K5</f>
        <v>17430.1832</v>
      </c>
      <c r="G19" s="21">
        <f t="shared" si="4"/>
        <v>0.002633579531073682</v>
      </c>
      <c r="H19" s="21">
        <f t="shared" si="5"/>
        <v>0.001290375712427183</v>
      </c>
      <c r="I19" s="21">
        <f t="shared" si="6"/>
        <v>0.10214933934966908</v>
      </c>
      <c r="J19" s="21">
        <f t="shared" si="7"/>
        <v>-0.09010890389291482</v>
      </c>
      <c r="K19" s="13"/>
    </row>
    <row r="20" spans="1:11" ht="18.75">
      <c r="A20" s="18" t="s">
        <v>39</v>
      </c>
      <c r="B20" s="25">
        <v>3479</v>
      </c>
      <c r="C20" s="25">
        <v>3889.07</v>
      </c>
      <c r="D20" s="25" t="s">
        <v>40</v>
      </c>
      <c r="E20" s="25">
        <f>'[1]азия-индексы'!S169</f>
        <v>4117.95</v>
      </c>
      <c r="F20" s="25" t="str">
        <f>'[1]азия-индексы'!K169</f>
        <v>4108,50</v>
      </c>
      <c r="G20" s="21">
        <f t="shared" si="4"/>
        <v>-0.0022948311659927167</v>
      </c>
      <c r="H20" s="21">
        <f t="shared" si="5"/>
        <v>0.0009013837458584639</v>
      </c>
      <c r="I20" s="21">
        <f t="shared" si="6"/>
        <v>0.056422229479027086</v>
      </c>
      <c r="J20" s="21">
        <f>IF(ISERROR(F20/B20-1),"н/д",F20/B20-1)</f>
        <v>0.1809427996550732</v>
      </c>
      <c r="K20" s="13"/>
    </row>
    <row r="21" spans="1:11" ht="18.75">
      <c r="A21" s="18" t="s">
        <v>41</v>
      </c>
      <c r="B21" s="25">
        <v>1259</v>
      </c>
      <c r="C21" s="25">
        <v>848.22</v>
      </c>
      <c r="D21" s="25" t="s">
        <v>42</v>
      </c>
      <c r="E21" s="25">
        <f>'[1]азия-индексы'!S141</f>
        <v>854.76</v>
      </c>
      <c r="F21" s="25" t="str">
        <f>'[1]азия-индексы'!K141</f>
        <v>846,88</v>
      </c>
      <c r="G21" s="21">
        <f t="shared" si="4"/>
        <v>-0.00921896204782624</v>
      </c>
      <c r="H21" s="21">
        <f t="shared" si="5"/>
        <v>-0.00921896204782624</v>
      </c>
      <c r="I21" s="21">
        <f t="shared" si="6"/>
        <v>-0.0015797788309637184</v>
      </c>
      <c r="J21" s="21">
        <f t="shared" si="7"/>
        <v>-0.3273391580619539</v>
      </c>
      <c r="K21" s="13"/>
    </row>
    <row r="22" spans="1:11" ht="18.75">
      <c r="A22" s="18" t="s">
        <v>43</v>
      </c>
      <c r="B22" s="25">
        <v>70127.04</v>
      </c>
      <c r="C22" s="25">
        <v>58600.37</v>
      </c>
      <c r="D22" s="25">
        <v>57061.45</v>
      </c>
      <c r="E22" s="25">
        <f>'[1]проблемные показатели'!G10</f>
        <v>57061.45</v>
      </c>
      <c r="F22" s="25">
        <f>'[1]проблемные показатели'!G5</f>
        <v>57281.45</v>
      </c>
      <c r="G22" s="21">
        <f t="shared" si="4"/>
        <v>0.003855492631189783</v>
      </c>
      <c r="H22" s="21">
        <f t="shared" si="5"/>
        <v>0.003855492631189783</v>
      </c>
      <c r="I22" s="21">
        <f t="shared" si="6"/>
        <v>-0.02250702512629199</v>
      </c>
      <c r="J22" s="21">
        <f t="shared" si="7"/>
        <v>-0.18317599031700182</v>
      </c>
      <c r="K22" s="13"/>
    </row>
    <row r="23" spans="1:14" ht="36.75" customHeight="1">
      <c r="A23" s="28" t="s">
        <v>44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45</v>
      </c>
      <c r="B24" s="29">
        <v>95.7</v>
      </c>
      <c r="C24" s="29">
        <v>112.45</v>
      </c>
      <c r="D24" s="30">
        <v>114.1798</v>
      </c>
      <c r="E24" s="29">
        <f>'[1]проблемные показатели'!C28</f>
        <v>115.19</v>
      </c>
      <c r="F24" s="31">
        <f>'[1]проблемные показатели'!C23</f>
        <v>115.8136</v>
      </c>
      <c r="G24" s="21">
        <f>IF(ISERROR(F24/E24-1),"н/д",F24/E24-1)</f>
        <v>0.005413664380588656</v>
      </c>
      <c r="H24" s="21">
        <f aca="true" t="shared" si="8" ref="H24:H33">IF(ISERROR(F24/D24-1),"н/д",F24/D24-1)</f>
        <v>0.014309010875829031</v>
      </c>
      <c r="I24" s="21">
        <f aca="true" t="shared" si="9" ref="I24:I33">IF(ISERROR(F24/C24-1),"н/д",F24/C24-1)</f>
        <v>0.02991196087149839</v>
      </c>
      <c r="J24" s="21">
        <f>IF(ISERROR(F24/B24-1),"н/д",F24/B24-1)</f>
        <v>0.21017345872518267</v>
      </c>
      <c r="K24" s="13"/>
    </row>
    <row r="25" spans="1:11" ht="18.75">
      <c r="A25" s="18" t="s">
        <v>46</v>
      </c>
      <c r="B25" s="29">
        <v>89.25</v>
      </c>
      <c r="C25" s="29">
        <v>101.30999999999999</v>
      </c>
      <c r="D25" s="30" t="s">
        <v>47</v>
      </c>
      <c r="E25" s="29">
        <f>'[1]сырье'!N81</f>
        <v>96.47</v>
      </c>
      <c r="F25" s="31" t="str">
        <f>'[1]сырье'!K81</f>
        <v>97,030</v>
      </c>
      <c r="G25" s="21">
        <f aca="true" t="shared" si="10" ref="G25:G33">IF(ISERROR(F25/E25-1),"н/д",F25/E25-1)</f>
        <v>0.005804913444594106</v>
      </c>
      <c r="H25" s="21">
        <f t="shared" si="8"/>
        <v>0.00705760249091858</v>
      </c>
      <c r="I25" s="21">
        <f t="shared" si="9"/>
        <v>-0.04224656993386622</v>
      </c>
      <c r="J25" s="21">
        <f aca="true" t="shared" si="11" ref="J25:J31">IF(ISERROR(F25/B25-1),"н/д",F25/B25-1)</f>
        <v>0.08717086834733889</v>
      </c>
      <c r="K25" s="13"/>
    </row>
    <row r="26" spans="1:116" s="33" customFormat="1" ht="18.75">
      <c r="A26" s="18" t="s">
        <v>48</v>
      </c>
      <c r="B26" s="29">
        <v>1374.1</v>
      </c>
      <c r="C26" s="29">
        <v>1608.1023327005457</v>
      </c>
      <c r="D26" s="32" t="s">
        <v>49</v>
      </c>
      <c r="E26" s="19">
        <f>'[1]инд-обновл'!H16</f>
        <v>1687.6008365700627</v>
      </c>
      <c r="F26" s="19" t="str">
        <f>'[1]инд-обновл'!G16</f>
        <v>1694,52</v>
      </c>
      <c r="G26" s="21">
        <f t="shared" si="10"/>
        <v>0.0040999999999999925</v>
      </c>
      <c r="H26" s="21">
        <f t="shared" si="8"/>
        <v>0.0018446257538133892</v>
      </c>
      <c r="I26" s="21">
        <f t="shared" si="9"/>
        <v>0.053738910479863566</v>
      </c>
      <c r="J26" s="21">
        <f t="shared" si="11"/>
        <v>0.2331853576886691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50</v>
      </c>
      <c r="B27" s="29">
        <v>9401.6</v>
      </c>
      <c r="C27" s="29">
        <v>7530.990876235418</v>
      </c>
      <c r="D27" s="29">
        <v>7690</v>
      </c>
      <c r="E27" s="19">
        <f>'[1]проблемные показатели'!C10</f>
        <v>7621.42</v>
      </c>
      <c r="F27" s="19">
        <f>'[1]проблемные показатели'!C5</f>
        <v>7680.71</v>
      </c>
      <c r="G27" s="21">
        <f t="shared" si="10"/>
        <v>0.007779390192378832</v>
      </c>
      <c r="H27" s="21">
        <f t="shared" si="8"/>
        <v>-0.0012080624187256195</v>
      </c>
      <c r="I27" s="21">
        <f t="shared" si="9"/>
        <v>0.019880401692827787</v>
      </c>
      <c r="J27" s="21">
        <f t="shared" si="11"/>
        <v>-0.1830422481279782</v>
      </c>
      <c r="K27" s="13"/>
    </row>
    <row r="28" spans="1:11" ht="18.75">
      <c r="A28" s="18" t="s">
        <v>51</v>
      </c>
      <c r="B28" s="29">
        <v>23875</v>
      </c>
      <c r="C28" s="29">
        <v>19100.067964658378</v>
      </c>
      <c r="D28" s="32" t="s">
        <v>52</v>
      </c>
      <c r="E28" s="29">
        <f>'[1]инд-обновл'!H17</f>
        <v>16220.055013753437</v>
      </c>
      <c r="F28" s="29" t="str">
        <f>'[1]инд-обновл'!G17</f>
        <v>16216</v>
      </c>
      <c r="G28" s="21">
        <f t="shared" si="10"/>
        <v>-0.00024999999999997247</v>
      </c>
      <c r="H28" s="21">
        <f t="shared" si="8"/>
        <v>-0.001969473165928104</v>
      </c>
      <c r="I28" s="21">
        <f t="shared" si="9"/>
        <v>-0.15099778545264264</v>
      </c>
      <c r="J28" s="21">
        <f t="shared" si="11"/>
        <v>-0.3207958115183246</v>
      </c>
      <c r="K28" s="13"/>
    </row>
    <row r="29" spans="1:11" ht="18.75">
      <c r="A29" s="18" t="s">
        <v>53</v>
      </c>
      <c r="B29" s="29">
        <v>2488</v>
      </c>
      <c r="C29" s="29">
        <v>2108.0028610029403</v>
      </c>
      <c r="D29" s="32" t="s">
        <v>54</v>
      </c>
      <c r="E29" s="29">
        <f>'[1]инд-обновл'!H15</f>
        <v>1926.9917875691403</v>
      </c>
      <c r="F29" s="29" t="str">
        <f>'[1]инд-обновл'!G15</f>
        <v>1940,5</v>
      </c>
      <c r="G29" s="21">
        <f t="shared" si="10"/>
        <v>0.007009999999999961</v>
      </c>
      <c r="H29" s="21">
        <f t="shared" si="8"/>
        <v>0.018314441645675972</v>
      </c>
      <c r="I29" s="21">
        <f t="shared" si="9"/>
        <v>-0.07946045240339294</v>
      </c>
      <c r="J29" s="21">
        <f t="shared" si="11"/>
        <v>-0.220056270096463</v>
      </c>
      <c r="K29" s="13"/>
    </row>
    <row r="30" spans="1:11" ht="18.75">
      <c r="A30" s="18" t="s">
        <v>55</v>
      </c>
      <c r="B30" s="29">
        <v>143.25</v>
      </c>
      <c r="C30" s="29">
        <v>96.44</v>
      </c>
      <c r="D30" s="30" t="s">
        <v>56</v>
      </c>
      <c r="E30" s="29">
        <f>'[1]сырье'!N89</f>
        <v>77.25999999999999</v>
      </c>
      <c r="F30" s="31" t="str">
        <f>'[1]сырье'!K89</f>
        <v>76,770</v>
      </c>
      <c r="G30" s="21">
        <f t="shared" si="10"/>
        <v>-0.0063422210717059</v>
      </c>
      <c r="H30" s="21">
        <f t="shared" si="8"/>
        <v>-0.006342221071706011</v>
      </c>
      <c r="I30" s="21">
        <f t="shared" si="9"/>
        <v>-0.20396101202820405</v>
      </c>
      <c r="J30" s="21">
        <f t="shared" si="11"/>
        <v>-0.46408376963350784</v>
      </c>
      <c r="K30" s="13"/>
    </row>
    <row r="31" spans="1:11" ht="18.75">
      <c r="A31" s="18" t="s">
        <v>57</v>
      </c>
      <c r="B31" s="29">
        <v>31.74</v>
      </c>
      <c r="C31" s="29">
        <v>23.29</v>
      </c>
      <c r="D31" s="30">
        <v>19.75</v>
      </c>
      <c r="E31" s="29">
        <f>'[1]проблемные показатели'!J28</f>
        <v>19.75</v>
      </c>
      <c r="F31" s="31">
        <f>'[1]проблемные показатели'!J23</f>
        <v>19.58</v>
      </c>
      <c r="G31" s="21">
        <f t="shared" si="10"/>
        <v>-0.008607594936708929</v>
      </c>
      <c r="H31" s="21">
        <f t="shared" si="8"/>
        <v>-0.008607594936708929</v>
      </c>
      <c r="I31" s="21">
        <f t="shared" si="9"/>
        <v>-0.1592958351223701</v>
      </c>
      <c r="J31" s="21">
        <f t="shared" si="11"/>
        <v>-0.3831127914303718</v>
      </c>
      <c r="K31" s="13"/>
    </row>
    <row r="32" spans="1:11" ht="18.75">
      <c r="A32" s="18" t="s">
        <v>58</v>
      </c>
      <c r="B32" s="29">
        <v>607</v>
      </c>
      <c r="C32" s="29">
        <v>652</v>
      </c>
      <c r="D32" s="30" t="s">
        <v>59</v>
      </c>
      <c r="E32" s="29">
        <f>'[1]сырье'!N88</f>
        <v>799.75</v>
      </c>
      <c r="F32" s="31" t="str">
        <f>'[1]сырье'!K88</f>
        <v>807,000</v>
      </c>
      <c r="G32" s="21">
        <f t="shared" si="10"/>
        <v>0.00906533291653644</v>
      </c>
      <c r="H32" s="21">
        <f t="shared" si="8"/>
        <v>0.00906533291653644</v>
      </c>
      <c r="I32" s="21">
        <f t="shared" si="9"/>
        <v>0.23773006134969332</v>
      </c>
      <c r="J32" s="21">
        <f>IF(ISERROR(F32/B32-1),"н/д",F32/B32-1)</f>
        <v>0.329489291598023</v>
      </c>
      <c r="K32" s="13"/>
    </row>
    <row r="33" spans="1:11" ht="18.75">
      <c r="A33" s="18" t="s">
        <v>60</v>
      </c>
      <c r="B33" s="29">
        <f>8698.16/30.72*100/37</f>
        <v>765.2519707207208</v>
      </c>
      <c r="C33" s="29">
        <v>698</v>
      </c>
      <c r="D33" s="32">
        <v>889.4</v>
      </c>
      <c r="E33" s="29">
        <f>'[1]проблемные показатели'!G26</f>
        <v>889.4</v>
      </c>
      <c r="F33" s="31">
        <f>'[1]проблемные показатели'!G21</f>
        <v>897.6</v>
      </c>
      <c r="G33" s="21">
        <f t="shared" si="10"/>
        <v>0.009219698673262888</v>
      </c>
      <c r="H33" s="21">
        <f t="shared" si="8"/>
        <v>0.009219698673262888</v>
      </c>
      <c r="I33" s="21">
        <f t="shared" si="9"/>
        <v>0.2859598853868195</v>
      </c>
      <c r="J33" s="21">
        <f>IF(ISERROR(F33/B33-1),"н/д",F33/B33-1)</f>
        <v>0.172946995686444</v>
      </c>
      <c r="K33" s="13"/>
    </row>
    <row r="34" spans="1:14" ht="36" customHeight="1">
      <c r="A34" s="28" t="s">
        <v>61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41153</v>
      </c>
      <c r="E35" s="14">
        <f>IF(J35=2,F35-3,F35-1)</f>
        <v>41155</v>
      </c>
      <c r="F35" s="36">
        <f>I1</f>
        <v>41156</v>
      </c>
      <c r="G35" s="37"/>
      <c r="H35" s="38"/>
      <c r="I35" s="37"/>
      <c r="J35" s="39">
        <f>WEEKDAY(F35)</f>
        <v>3</v>
      </c>
      <c r="K35" s="13"/>
    </row>
    <row r="36" spans="1:11" ht="18.75">
      <c r="A36" s="18" t="s">
        <v>62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63</v>
      </c>
      <c r="B37" s="19">
        <v>973.8</v>
      </c>
      <c r="C37" s="19">
        <v>981.4</v>
      </c>
      <c r="D37" s="19">
        <v>719.5</v>
      </c>
      <c r="E37" s="19">
        <f>'[1]ост. ср-тв на кс'!AZ5</f>
        <v>721</v>
      </c>
      <c r="F37" s="19">
        <f>'[1]ост. ср-тв на кс'!AY5</f>
        <v>749.1</v>
      </c>
      <c r="G37" s="21">
        <f t="shared" si="12"/>
        <v>0.038973647711511905</v>
      </c>
      <c r="H37" s="21">
        <f aca="true" t="shared" si="13" ref="H37:H42">IF(ISERROR(F37/D37-1),"н/д",F37/D37-1)</f>
        <v>0.041139680333565076</v>
      </c>
      <c r="I37" s="21">
        <f aca="true" t="shared" si="14" ref="I37:I42">IF(ISERROR(F37/C37-1),"н/д",F37/C37-1)</f>
        <v>-0.23670266965559406</v>
      </c>
      <c r="J37" s="21">
        <f aca="true" t="shared" si="15" ref="J37:J42">IF(ISERROR(F37/B37-1),"н/д",F37/B37-1)</f>
        <v>-0.23074553296364753</v>
      </c>
      <c r="K37" s="13"/>
    </row>
    <row r="38" spans="1:11" ht="37.5">
      <c r="A38" s="18" t="s">
        <v>64</v>
      </c>
      <c r="B38" s="19">
        <v>638.7</v>
      </c>
      <c r="C38" s="19">
        <v>735.5</v>
      </c>
      <c r="D38" s="19">
        <v>514</v>
      </c>
      <c r="E38" s="19">
        <f>'[1]ост. ср-тв на кс'!BB5</f>
        <v>523.7</v>
      </c>
      <c r="F38" s="19">
        <f>'[1]ост. ср-тв на кс'!BA5</f>
        <v>562.4</v>
      </c>
      <c r="G38" s="21">
        <f t="shared" si="12"/>
        <v>0.07389726942906227</v>
      </c>
      <c r="H38" s="21">
        <f t="shared" si="13"/>
        <v>0.0941634241245135</v>
      </c>
      <c r="I38" s="21">
        <f t="shared" si="14"/>
        <v>-0.235350101971448</v>
      </c>
      <c r="J38" s="21">
        <f t="shared" si="15"/>
        <v>-0.11946140598089883</v>
      </c>
      <c r="K38" s="13"/>
    </row>
    <row r="39" spans="1:11" ht="18.75">
      <c r="A39" s="18" t="s">
        <v>65</v>
      </c>
      <c r="B39" s="19">
        <v>7</v>
      </c>
      <c r="C39" s="29">
        <v>6.35</v>
      </c>
      <c r="D39" s="29">
        <v>6.68</v>
      </c>
      <c r="E39" s="29">
        <f>'[1]mibid-mibor'!C8</f>
        <v>6.54</v>
      </c>
      <c r="F39" s="29">
        <f>'[1]mibid-mibor'!D8</f>
        <v>6.54</v>
      </c>
      <c r="G39" s="21">
        <f t="shared" si="12"/>
        <v>0</v>
      </c>
      <c r="H39" s="21">
        <f t="shared" si="13"/>
        <v>-0.020958083832335328</v>
      </c>
      <c r="I39" s="21">
        <f t="shared" si="14"/>
        <v>0.02992125984251981</v>
      </c>
      <c r="J39" s="21">
        <f t="shared" si="15"/>
        <v>-0.06571428571428573</v>
      </c>
      <c r="K39" s="13"/>
    </row>
    <row r="40" spans="1:11" ht="18.75">
      <c r="A40" s="18" t="s">
        <v>66</v>
      </c>
      <c r="B40" s="29">
        <v>4.63</v>
      </c>
      <c r="C40" s="29">
        <v>7.39</v>
      </c>
      <c r="D40" s="29">
        <v>7.5</v>
      </c>
      <c r="E40" s="29">
        <f>'[1]mibid-mibor'!E8</f>
        <v>7.46</v>
      </c>
      <c r="F40" s="29">
        <f>'[1]mibid-mibor'!F8</f>
        <v>7.46</v>
      </c>
      <c r="G40" s="21">
        <f t="shared" si="12"/>
        <v>0</v>
      </c>
      <c r="H40" s="21">
        <f t="shared" si="13"/>
        <v>-0.005333333333333301</v>
      </c>
      <c r="I40" s="21">
        <f t="shared" si="14"/>
        <v>0.009472259810554773</v>
      </c>
      <c r="J40" s="21">
        <f t="shared" si="15"/>
        <v>0.611231101511879</v>
      </c>
      <c r="K40" s="13"/>
    </row>
    <row r="41" spans="1:11" ht="18.75">
      <c r="A41" s="18" t="s">
        <v>67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32.5669</v>
      </c>
      <c r="F41" s="29">
        <f>'[1]МакроDelay'!Q7</f>
        <v>32.4171</v>
      </c>
      <c r="G41" s="21">
        <f t="shared" si="12"/>
        <v>-0.004599762335377289</v>
      </c>
      <c r="H41" s="21">
        <f>IF(ISERROR(F41/D41-1),"н/д",F41/D41-1)</f>
        <v>0.003080649751044273</v>
      </c>
      <c r="I41" s="21">
        <f t="shared" si="14"/>
        <v>0.006862642432913013</v>
      </c>
      <c r="J41" s="21">
        <f t="shared" si="15"/>
        <v>0.05524414062499994</v>
      </c>
      <c r="K41" s="13"/>
    </row>
    <row r="42" spans="1:11" ht="18.75">
      <c r="A42" s="18" t="s">
        <v>68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40.7249</v>
      </c>
      <c r="F42" s="29">
        <f>'[1]МакроDelay'!Q9</f>
        <v>40.758</v>
      </c>
      <c r="G42" s="21">
        <f t="shared" si="12"/>
        <v>0.000812770565428167</v>
      </c>
      <c r="H42" s="21">
        <f t="shared" si="13"/>
        <v>0.025814281942380557</v>
      </c>
      <c r="I42" s="21">
        <f t="shared" si="14"/>
        <v>-0.02191639707451809</v>
      </c>
      <c r="J42" s="21">
        <f t="shared" si="15"/>
        <v>0.024327720532797192</v>
      </c>
      <c r="K42" s="13"/>
    </row>
    <row r="43" spans="1:11" ht="18.75">
      <c r="A43" s="40" t="s">
        <v>69</v>
      </c>
      <c r="B43" s="41">
        <v>40544</v>
      </c>
      <c r="C43" s="41">
        <v>40909</v>
      </c>
      <c r="D43" s="41">
        <f>'[1]ЗВР-cbr'!D6</f>
        <v>41124</v>
      </c>
      <c r="E43" s="41">
        <f>'[1]ЗВР-cbr'!D4</f>
        <v>41138</v>
      </c>
      <c r="F43" s="41">
        <f>'[1]ЗВР-cbr'!D3</f>
        <v>41145</v>
      </c>
      <c r="G43" s="42"/>
      <c r="H43" s="42"/>
      <c r="I43" s="42"/>
      <c r="J43" s="42"/>
      <c r="K43" s="13"/>
    </row>
    <row r="44" spans="1:11" ht="37.5">
      <c r="A44" s="18" t="s">
        <v>70</v>
      </c>
      <c r="B44" s="19">
        <v>437.7</v>
      </c>
      <c r="C44" s="19">
        <v>498</v>
      </c>
      <c r="D44" s="19" t="str">
        <f>'[1]ЗВР-cbr'!L6</f>
        <v>507,4</v>
      </c>
      <c r="E44" s="19" t="str">
        <f>'[1]ЗВР-cbr'!L4</f>
        <v>507,9</v>
      </c>
      <c r="F44" s="19" t="str">
        <f>'[1]ЗВР-cbr'!L3</f>
        <v>514,8</v>
      </c>
      <c r="G44" s="21">
        <f>IF(ISERROR(F44/E44-1),"н/д",F44/E44-1)</f>
        <v>0.01358535144713513</v>
      </c>
      <c r="H44" s="21"/>
      <c r="I44" s="21">
        <f>IF(ISERROR(F44/C44-1),"н/д",F44/C44-1)</f>
        <v>0.033734939759036076</v>
      </c>
      <c r="J44" s="21">
        <f>IF(ISERROR(F44/B44-1),"н/д",F44/B44-1)</f>
        <v>0.17614804660726513</v>
      </c>
      <c r="K44" s="13"/>
    </row>
    <row r="45" spans="1:11" ht="18.75">
      <c r="A45" s="43"/>
      <c r="B45" s="41">
        <v>40544</v>
      </c>
      <c r="C45" s="41">
        <v>40909</v>
      </c>
      <c r="D45" s="41">
        <v>41120</v>
      </c>
      <c r="E45" s="41">
        <v>41142</v>
      </c>
      <c r="F45" s="41">
        <v>41148</v>
      </c>
      <c r="G45" s="44"/>
      <c r="H45" s="42"/>
      <c r="I45" s="42"/>
      <c r="J45" s="42"/>
      <c r="K45" s="13"/>
    </row>
    <row r="46" spans="1:11" ht="56.25">
      <c r="A46" s="18" t="s">
        <v>71</v>
      </c>
      <c r="B46" s="19">
        <v>8.8</v>
      </c>
      <c r="C46" s="19">
        <v>6.1</v>
      </c>
      <c r="D46" s="20">
        <v>4.5</v>
      </c>
      <c r="E46" s="20">
        <v>4.7</v>
      </c>
      <c r="F46" s="20">
        <v>4.7</v>
      </c>
      <c r="G46" s="21">
        <f>IF(ISERROR(F46-E46),"н/д",F46-E46)/100</f>
        <v>0</v>
      </c>
      <c r="H46" s="21">
        <f>IF(ISERROR(F46-D46),"н/д",F46-D46)/100</f>
        <v>0.0020000000000000018</v>
      </c>
      <c r="I46" s="21"/>
      <c r="J46" s="21"/>
      <c r="K46" s="45"/>
    </row>
    <row r="47" spans="1:11" ht="18.75">
      <c r="A47" s="40" t="s">
        <v>72</v>
      </c>
      <c r="B47" s="46" t="s">
        <v>73</v>
      </c>
      <c r="C47" s="46" t="s">
        <v>74</v>
      </c>
      <c r="D47" s="46">
        <f>'[1]M2'!P24</f>
        <v>41041</v>
      </c>
      <c r="E47" s="46">
        <f>'[1]M2'!P23</f>
        <v>41071</v>
      </c>
      <c r="F47" s="46">
        <f>'[1]M2'!P22</f>
        <v>41102</v>
      </c>
      <c r="G47" s="47"/>
      <c r="H47" s="42"/>
      <c r="I47" s="48"/>
      <c r="J47" s="48"/>
      <c r="K47" s="45"/>
    </row>
    <row r="48" spans="1:11" ht="18.75">
      <c r="A48" s="18" t="s">
        <v>75</v>
      </c>
      <c r="B48" s="19">
        <v>20011.9</v>
      </c>
      <c r="C48" s="19">
        <v>23677.9</v>
      </c>
      <c r="D48" s="19">
        <f>'[1]M2'!Q24</f>
        <v>24450.1</v>
      </c>
      <c r="E48" s="19">
        <f>'[1]M2'!Q23</f>
        <v>24764</v>
      </c>
      <c r="F48" s="19">
        <f>'[1]M2'!Q22</f>
        <v>24646.4</v>
      </c>
      <c r="G48" s="21"/>
      <c r="H48" s="21">
        <f>IF(ISERROR(F48/D48-1),"н/д",F48/D48-1)</f>
        <v>0.008028597020053097</v>
      </c>
      <c r="I48" s="21">
        <f>IF(ISERROR(F48/C48-1),"н/д",F48/C48-1)</f>
        <v>0.04090312063147494</v>
      </c>
      <c r="J48" s="21">
        <f>IF(ISERROR(F48/B48-1),"н/д",F48/B48-1)</f>
        <v>0.23158720561266044</v>
      </c>
      <c r="K48" s="8"/>
    </row>
    <row r="49" spans="1:11" ht="75">
      <c r="A49" s="18" t="s">
        <v>76</v>
      </c>
      <c r="B49" s="19">
        <v>104.7</v>
      </c>
      <c r="C49" s="19">
        <f>'[1]ПромПр-во'!B37</f>
        <v>103.1</v>
      </c>
      <c r="D49" s="19">
        <f>'[1]ПромПр-во'!B34</f>
        <v>103.7</v>
      </c>
      <c r="E49" s="19">
        <f>'[1]ПромПр-во'!B35</f>
        <v>101.9</v>
      </c>
      <c r="F49" s="19">
        <f>'[1]ПромПр-во'!B38</f>
        <v>103.4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41061</v>
      </c>
      <c r="E50" s="46">
        <v>41091</v>
      </c>
      <c r="F50" s="46">
        <v>41122</v>
      </c>
      <c r="G50" s="41"/>
      <c r="H50" s="42"/>
      <c r="I50" s="42"/>
      <c r="J50" s="42"/>
      <c r="K50" s="13"/>
    </row>
    <row r="51" spans="1:11" ht="18.75">
      <c r="A51" s="18" t="s">
        <v>77</v>
      </c>
      <c r="B51" s="19">
        <v>39.9569</v>
      </c>
      <c r="C51" s="19">
        <v>35.8014</v>
      </c>
      <c r="D51" s="19">
        <v>41.639</v>
      </c>
      <c r="E51" s="19">
        <v>41.553</v>
      </c>
      <c r="F51" s="19">
        <v>41.323</v>
      </c>
      <c r="G51" s="21"/>
      <c r="H51" s="21">
        <f>IF(ISERROR(F51/E51-1),"н/д",F51/E51-1)</f>
        <v>-0.00553509975212374</v>
      </c>
      <c r="I51" s="21">
        <f>IF(ISERROR(F51/C51-1),"н/д",F51/C51-1)</f>
        <v>0.15422860558525642</v>
      </c>
      <c r="J51" s="21">
        <f>IF(ISERROR(F51/B51-1),"н/д",F51/B51-1)</f>
        <v>0.03418933901278631</v>
      </c>
      <c r="K51" s="13"/>
    </row>
    <row r="52" spans="1:11" ht="37.5">
      <c r="A52" s="18" t="s">
        <v>78</v>
      </c>
      <c r="B52" s="19">
        <v>2940.392</v>
      </c>
      <c r="C52" s="19">
        <v>4190.553</v>
      </c>
      <c r="D52" s="19">
        <v>4365.651</v>
      </c>
      <c r="E52" s="19">
        <v>4423.59</v>
      </c>
      <c r="F52" s="19">
        <v>4507.378</v>
      </c>
      <c r="G52" s="21"/>
      <c r="H52" s="21">
        <f>IF(ISERROR(F52/E52-1),"н/д",F52/E52-1)</f>
        <v>0.018941176736541943</v>
      </c>
      <c r="I52" s="21">
        <f>IF(ISERROR(F52/C52-1),"н/д",F52/C52-1)</f>
        <v>0.07560458011150306</v>
      </c>
      <c r="J52" s="21">
        <f>IF(ISERROR(F52/B52-1),"н/д",F52/B52-1)</f>
        <v>0.5329173797235198</v>
      </c>
      <c r="K52" s="8"/>
    </row>
    <row r="53" spans="1:14" ht="36" customHeight="1">
      <c r="A53" s="28" t="s">
        <v>79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80</v>
      </c>
      <c r="C54" s="46" t="s">
        <v>81</v>
      </c>
      <c r="D54" s="46">
        <v>41030</v>
      </c>
      <c r="E54" s="46">
        <v>41061</v>
      </c>
      <c r="F54" s="46">
        <v>41091</v>
      </c>
      <c r="G54" s="49" t="s">
        <v>82</v>
      </c>
      <c r="H54" s="6" t="s">
        <v>83</v>
      </c>
      <c r="I54" s="8"/>
      <c r="J54" s="13"/>
    </row>
    <row r="55" spans="1:10" ht="37.5">
      <c r="A55" s="18" t="s">
        <v>84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85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86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80</v>
      </c>
      <c r="C58" s="46" t="s">
        <v>81</v>
      </c>
      <c r="D58" s="46">
        <v>41000</v>
      </c>
      <c r="E58" s="46">
        <v>41030</v>
      </c>
      <c r="F58" s="46">
        <v>41061</v>
      </c>
      <c r="G58" s="49" t="s">
        <v>82</v>
      </c>
      <c r="H58" s="6" t="s">
        <v>83</v>
      </c>
      <c r="I58" s="13"/>
      <c r="J58" s="5"/>
    </row>
    <row r="59" spans="1:10" ht="18.75">
      <c r="A59" s="18" t="s">
        <v>87</v>
      </c>
      <c r="B59" s="20">
        <v>400.42</v>
      </c>
      <c r="C59" s="20">
        <v>522</v>
      </c>
      <c r="D59" s="20">
        <v>48</v>
      </c>
      <c r="E59" s="20">
        <v>46</v>
      </c>
      <c r="F59" s="20">
        <v>40.796</v>
      </c>
      <c r="G59" s="21">
        <f>IF(ISERROR(F59/E59-1),"н/д",F59/E59-1)</f>
        <v>-0.11313043478260876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88</v>
      </c>
      <c r="B60" s="20">
        <v>248.74</v>
      </c>
      <c r="C60" s="20">
        <v>323.2</v>
      </c>
      <c r="D60" s="20">
        <v>28.5</v>
      </c>
      <c r="E60" s="20">
        <v>26.9</v>
      </c>
      <c r="F60" s="20">
        <v>26.797</v>
      </c>
      <c r="G60" s="21">
        <f>IF(ISERROR(F60/E60-1),"н/д",F60/E60-1)</f>
        <v>-0.0038289962825277524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89</v>
      </c>
      <c r="B61" s="20">
        <f>B59-B60</f>
        <v>151.68</v>
      </c>
      <c r="C61" s="20">
        <f>C59-C60</f>
        <v>198.8</v>
      </c>
      <c r="D61" s="20">
        <f>D59-D60</f>
        <v>19.5</v>
      </c>
      <c r="E61" s="20">
        <f>E59-E60</f>
        <v>19.1</v>
      </c>
      <c r="F61" s="20">
        <f>F59-F60</f>
        <v>13.998999999999999</v>
      </c>
      <c r="G61" s="21">
        <f>IF(ISERROR(F61/E61-1),"н/д",F61/E61-1)</f>
        <v>-0.2670680628272253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80</v>
      </c>
      <c r="C62" s="46" t="s">
        <v>81</v>
      </c>
      <c r="D62" s="46" t="s">
        <v>90</v>
      </c>
      <c r="E62" s="46" t="s">
        <v>91</v>
      </c>
      <c r="F62" s="46" t="s">
        <v>92</v>
      </c>
      <c r="G62" s="49" t="s">
        <v>93</v>
      </c>
      <c r="H62" s="6" t="s">
        <v>83</v>
      </c>
      <c r="I62" s="8"/>
      <c r="J62" s="8"/>
      <c r="K62" s="13"/>
    </row>
    <row r="63" spans="1:11" ht="56.25">
      <c r="A63" s="18" t="s">
        <v>94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80</v>
      </c>
      <c r="C64" s="46" t="s">
        <v>81</v>
      </c>
      <c r="D64" s="46">
        <v>41030</v>
      </c>
      <c r="E64" s="46">
        <v>41061</v>
      </c>
      <c r="F64" s="46">
        <v>41091</v>
      </c>
      <c r="G64" s="49" t="s">
        <v>82</v>
      </c>
      <c r="H64" s="6" t="s">
        <v>83</v>
      </c>
      <c r="I64" s="13"/>
      <c r="J64" s="5"/>
    </row>
    <row r="65" spans="1:10" ht="37.5">
      <c r="A65" s="18" t="s">
        <v>95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4"/>
      <c r="G74" s="10"/>
      <c r="H74" s="10"/>
      <c r="I74" s="10"/>
      <c r="J74" s="10"/>
    </row>
    <row r="75" spans="1:10" s="8" customFormat="1" ht="15.75">
      <c r="A75" s="56"/>
      <c r="B75" s="56"/>
      <c r="C75" s="58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8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8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8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8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8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8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8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8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8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8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6"/>
      <c r="B168" s="56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6"/>
      <c r="B169" s="56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6"/>
      <c r="B170" s="56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6"/>
      <c r="B171" s="56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2012-09-04T09:07:29Z</dcterms:created>
  <dcterms:modified xsi:type="dcterms:W3CDTF">2012-09-04T09:08:11Z</dcterms:modified>
  <cp:category/>
  <cp:version/>
  <cp:contentType/>
  <cp:contentStatus/>
</cp:coreProperties>
</file>