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<sst xmlns="http://schemas.openxmlformats.org/spreadsheetml/2006/main" count="94" uniqueCount="78">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</sst>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7578,80</v>
          </cell>
          <cell r="S93">
            <v>7570.45</v>
          </cell>
        </row>
        <row r="105">
          <cell r="K105" t="str">
            <v>391,36</v>
          </cell>
          <cell r="S105">
            <v>388.35</v>
          </cell>
        </row>
        <row r="141">
          <cell r="K141" t="str">
            <v>888,49</v>
          </cell>
          <cell r="S141">
            <v>901.3</v>
          </cell>
        </row>
        <row r="169">
          <cell r="K169" t="str">
            <v>4171,93</v>
          </cell>
          <cell r="S169">
            <v>4179.1900000000005</v>
          </cell>
        </row>
      </sheetData>
      <sheetData sheetId="2">
        <row r="33">
          <cell r="I33" t="str">
            <v>7322,73</v>
          </cell>
          <cell r="L33">
            <v>7343.53</v>
          </cell>
        </row>
        <row r="110">
          <cell r="I110" t="str">
            <v>5774,30</v>
          </cell>
          <cell r="L110">
            <v>5782.08</v>
          </cell>
        </row>
        <row r="167">
          <cell r="I167" t="str">
            <v>3523,22</v>
          </cell>
          <cell r="L167">
            <v>3543.79</v>
          </cell>
        </row>
      </sheetData>
      <sheetData sheetId="3">
        <row r="2">
          <cell r="G2" t="str">
            <v>13333,35</v>
          </cell>
          <cell r="H2">
            <v>13323.357481888583</v>
          </cell>
        </row>
        <row r="5">
          <cell r="G5" t="str">
            <v>8995,15</v>
          </cell>
          <cell r="H5">
            <v>8959.937445837857</v>
          </cell>
        </row>
        <row r="6">
          <cell r="G6" t="str">
            <v>1481,16</v>
          </cell>
          <cell r="H6">
            <v>1482.4942448203385</v>
          </cell>
        </row>
        <row r="8">
          <cell r="G8" t="str">
            <v>1471,17</v>
          </cell>
          <cell r="H8">
            <v>1478.5330948121646</v>
          </cell>
        </row>
        <row r="10">
          <cell r="G10" t="str">
            <v>1436,56</v>
          </cell>
          <cell r="H10">
            <v>1433.56385155026</v>
          </cell>
        </row>
        <row r="15">
          <cell r="G15" t="str">
            <v>2081</v>
          </cell>
          <cell r="H15">
            <v>2086.0064153969524</v>
          </cell>
        </row>
        <row r="16">
          <cell r="G16" t="str">
            <v>1732,75</v>
          </cell>
          <cell r="H16">
            <v>1733.70353694532</v>
          </cell>
        </row>
        <row r="17">
          <cell r="G17" t="str">
            <v>16702</v>
          </cell>
          <cell r="H17">
            <v>16650.051838264615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41159</v>
          </cell>
          <cell r="L3" t="str">
            <v>517,2</v>
          </cell>
        </row>
        <row r="4">
          <cell r="D4">
            <v>41152</v>
          </cell>
          <cell r="L4" t="str">
            <v>514,6</v>
          </cell>
        </row>
        <row r="7">
          <cell r="D7">
            <v>41131</v>
          </cell>
          <cell r="L7" t="str">
            <v>510</v>
          </cell>
        </row>
      </sheetData>
      <sheetData sheetId="5">
        <row r="8">
          <cell r="C8">
            <v>6.49</v>
          </cell>
          <cell r="D8">
            <v>6.49</v>
          </cell>
          <cell r="E8">
            <v>7.36</v>
          </cell>
          <cell r="F8">
            <v>7.36</v>
          </cell>
        </row>
      </sheetData>
      <sheetData sheetId="6">
        <row r="7">
          <cell r="L7">
            <v>31.7768</v>
          </cell>
          <cell r="Q7">
            <v>31.478</v>
          </cell>
        </row>
        <row r="9">
          <cell r="L9">
            <v>40.6203</v>
          </cell>
          <cell r="Q9">
            <v>40.509</v>
          </cell>
        </row>
      </sheetData>
      <sheetData sheetId="7">
        <row r="81">
          <cell r="K81" t="str">
            <v>97,100</v>
          </cell>
          <cell r="N81">
            <v>97.00999999999999</v>
          </cell>
        </row>
        <row r="88">
          <cell r="K88" t="str">
            <v>767,500</v>
          </cell>
          <cell r="N88">
            <v>769.5</v>
          </cell>
        </row>
        <row r="89">
          <cell r="K89" t="str">
            <v>73,090</v>
          </cell>
          <cell r="N89">
            <v>73.33</v>
          </cell>
        </row>
      </sheetData>
      <sheetData sheetId="8">
        <row r="22">
          <cell r="P22">
            <v>41102</v>
          </cell>
          <cell r="Q22">
            <v>24646.4</v>
          </cell>
        </row>
        <row r="23">
          <cell r="P23">
            <v>41071</v>
          </cell>
          <cell r="Q23">
            <v>24764</v>
          </cell>
        </row>
        <row r="24">
          <cell r="P24">
            <v>41041</v>
          </cell>
          <cell r="Q24">
            <v>24450.1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4">
          <cell r="B34">
            <v>103.7</v>
          </cell>
        </row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</sheetData>
      <sheetData sheetId="11">
        <row r="5">
          <cell r="AY5">
            <v>790.2</v>
          </cell>
          <cell r="AZ5">
            <v>742.2</v>
          </cell>
          <cell r="BA5">
            <v>607.7</v>
          </cell>
          <cell r="BB5">
            <v>542.5</v>
          </cell>
        </row>
      </sheetData>
      <sheetData sheetId="12">
        <row r="5">
          <cell r="C5">
            <v>8124.47</v>
          </cell>
          <cell r="G5">
            <v>59921.8</v>
          </cell>
          <cell r="K5">
            <v>17992.7764</v>
          </cell>
        </row>
        <row r="10">
          <cell r="C10">
            <v>8140.61</v>
          </cell>
          <cell r="G10">
            <v>59422.55</v>
          </cell>
          <cell r="K10">
            <v>18000.03</v>
          </cell>
        </row>
        <row r="21">
          <cell r="G21">
            <v>892.2</v>
          </cell>
        </row>
        <row r="23">
          <cell r="C23">
            <v>115.2486</v>
          </cell>
          <cell r="J23">
            <v>19.64</v>
          </cell>
        </row>
        <row r="26">
          <cell r="G26">
            <v>890</v>
          </cell>
        </row>
        <row r="28">
          <cell r="C28">
            <v>115.33</v>
          </cell>
          <cell r="J28">
            <v>19.44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" sqref="B10"/>
    </sheetView>
  </sheetViews>
  <sheetFormatPr defaultColWidth="9.140625" defaultRowHeight="15"/>
  <cols>
    <col min="1" max="1" width="42.57421875" style="59" customWidth="1"/>
    <col min="2" max="2" width="18.57421875" style="59" customWidth="1"/>
    <col min="3" max="3" width="19.421875" style="60" bestFit="1" customWidth="1"/>
    <col min="4" max="6" width="20.140625" style="60" bestFit="1" customWidth="1"/>
    <col min="7" max="7" width="14.421875" style="61" customWidth="1"/>
    <col min="8" max="8" width="12.140625" style="61" customWidth="1"/>
    <col min="9" max="9" width="15.00390625" style="61" customWidth="1"/>
    <col min="10" max="10" width="12.7109375" style="6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f ca="1">TODAY()</f>
        <v>41165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41153</v>
      </c>
      <c r="E4" s="14">
        <f>IF(J4=2,F4-3,F4-1)</f>
        <v>41164</v>
      </c>
      <c r="F4" s="14">
        <f>I1</f>
        <v>41165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1437.37</v>
      </c>
      <c r="E6" s="19">
        <f>'[1]инд-обновл'!H8</f>
        <v>1478.5330948121646</v>
      </c>
      <c r="F6" s="19" t="str">
        <f>'[1]инд-обновл'!G8</f>
        <v>1471,17</v>
      </c>
      <c r="G6" s="21">
        <f>IF(ISERROR(F6/E6-1),"н/д",F6/E6-1)</f>
        <v>-0.0049799999999999844</v>
      </c>
      <c r="H6" s="21">
        <f>IF(ISERROR(F6/D6-1),"н/д",F6/D6-1)</f>
        <v>0.023515170067553992</v>
      </c>
      <c r="I6" s="21">
        <f>IF(ISERROR(F6/C6-1),"н/д",F6/C6-1)</f>
        <v>0.02865125919461442</v>
      </c>
      <c r="J6" s="21">
        <f>IF(ISERROR(F6/B6-1),"н/д",F6/B6-1)</f>
        <v>-0.16883050847457626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1400.78</v>
      </c>
      <c r="E7" s="19">
        <f>'[1]инд-обновл'!H6</f>
        <v>1482.4942448203385</v>
      </c>
      <c r="F7" s="19" t="str">
        <f>'[1]инд-обновл'!G6</f>
        <v>1481,16</v>
      </c>
      <c r="G7" s="21">
        <f>IF(ISERROR(F7/E7-1),"н/д",F7/E7-1)</f>
        <v>-0.0009000000000001229</v>
      </c>
      <c r="H7" s="21">
        <f>IF(ISERROR(F7/D7-1),"н/д",F7/D7-1)</f>
        <v>0.05738231556704121</v>
      </c>
      <c r="I7" s="21">
        <f>IF(ISERROR(F7/C7-1),"н/д",F7/C7-1)</f>
        <v>0.02264824523444342</v>
      </c>
      <c r="J7" s="21">
        <f>IF(ISERROR(F7/B7-1),"н/д",F7/B7-1)</f>
        <v>-0.11201438848920864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0">
        <v>13090.84</v>
      </c>
      <c r="E9" s="26">
        <f>'[1]инд-обновл'!H2</f>
        <v>13323.357481888583</v>
      </c>
      <c r="F9" s="26" t="str">
        <f>'[1]инд-обновл'!G2</f>
        <v>13333,35</v>
      </c>
      <c r="G9" s="21">
        <f aca="true" t="shared" si="0" ref="G9:G15">IF(ISERROR(F9/E9-1),"н/д",F9/E9-1)</f>
        <v>0.0007500000000000284</v>
      </c>
      <c r="H9" s="21">
        <f>IF(ISERROR(F9/D9-1),"н/д",F9/D9-1)</f>
        <v>0.018525167216160376</v>
      </c>
      <c r="I9" s="21">
        <f>IF(ISERROR(F9/C9-1),"н/д",F9/C9-1)</f>
        <v>0.07875557102614539</v>
      </c>
      <c r="J9" s="21">
        <f aca="true" t="shared" si="1" ref="J9:J15">IF(ISERROR(F9/B9-1),"н/д",F9/B9-1)</f>
        <v>0.14204282655246248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3076.19</v>
      </c>
      <c r="E10" s="26">
        <f>'[1]инд-обновл'!I32</f>
        <v>3076.59</v>
      </c>
      <c r="F10" s="26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0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0">
        <v>1406.58</v>
      </c>
      <c r="E11" s="25">
        <f>'[1]инд-обновл'!H10</f>
        <v>1433.56385155026</v>
      </c>
      <c r="F11" s="25" t="str">
        <f>'[1]инд-обновл'!G10</f>
        <v>1436,56</v>
      </c>
      <c r="G11" s="21">
        <f t="shared" si="0"/>
        <v>0.0020899999999999253</v>
      </c>
      <c r="H11" s="21">
        <f>IF(ISERROR(F11/D11-1),"н/д",F11/D11-1)</f>
        <v>0.021314109400105252</v>
      </c>
      <c r="I11" s="21">
        <f t="shared" si="3"/>
        <v>0.12423411072069945</v>
      </c>
      <c r="J11" s="21">
        <f t="shared" si="1"/>
        <v>0.12937106918238994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0">
        <v>3423.51</v>
      </c>
      <c r="E12" s="25">
        <f>'[1]евр-индексы'!L167</f>
        <v>3543.79</v>
      </c>
      <c r="F12" s="25" t="str">
        <f>'[1]евр-индексы'!I167</f>
        <v>3523,22</v>
      </c>
      <c r="G12" s="21">
        <f t="shared" si="0"/>
        <v>-0.005804520019527137</v>
      </c>
      <c r="H12" s="21">
        <f t="shared" si="2"/>
        <v>0.029125079231548723</v>
      </c>
      <c r="I12" s="21">
        <f t="shared" si="3"/>
        <v>0.12298875487671146</v>
      </c>
      <c r="J12" s="21">
        <f t="shared" si="1"/>
        <v>-0.0733245660178854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0">
        <v>6993.08</v>
      </c>
      <c r="E13" s="26">
        <f>'[1]евр-индексы'!L33</f>
        <v>7343.53</v>
      </c>
      <c r="F13" s="26" t="str">
        <f>'[1]евр-индексы'!I33</f>
        <v>7322,73</v>
      </c>
      <c r="G13" s="21">
        <f t="shared" si="0"/>
        <v>-0.0028324252777615078</v>
      </c>
      <c r="H13" s="21">
        <f t="shared" si="2"/>
        <v>0.04713945786405982</v>
      </c>
      <c r="I13" s="21">
        <f t="shared" si="3"/>
        <v>0.2087861840367653</v>
      </c>
      <c r="J13" s="21">
        <f t="shared" si="1"/>
        <v>0.035746817538896636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0">
        <v>5732.32</v>
      </c>
      <c r="E14" s="25">
        <f>'[1]евр-индексы'!L110</f>
        <v>5782.08</v>
      </c>
      <c r="F14" s="25" t="str">
        <f>'[1]евр-индексы'!I110</f>
        <v>5774,30</v>
      </c>
      <c r="G14" s="21">
        <f t="shared" si="0"/>
        <v>-0.0013455365543194597</v>
      </c>
      <c r="H14" s="21">
        <f t="shared" si="2"/>
        <v>0.007323387389399194</v>
      </c>
      <c r="I14" s="21">
        <f t="shared" si="3"/>
        <v>0.022057886464366128</v>
      </c>
      <c r="J14" s="21">
        <f t="shared" si="1"/>
        <v>-0.03050705171255874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0">
        <v>8783.89</v>
      </c>
      <c r="E15" s="25">
        <f>'[1]инд-обновл'!H5</f>
        <v>8959.937445837857</v>
      </c>
      <c r="F15" s="25" t="str">
        <f>'[1]инд-обновл'!G5</f>
        <v>8995,15</v>
      </c>
      <c r="G15" s="21">
        <f t="shared" si="0"/>
        <v>0.003929999999999989</v>
      </c>
      <c r="H15" s="21">
        <f t="shared" si="2"/>
        <v>0.02405084763128862</v>
      </c>
      <c r="I15" s="21">
        <f t="shared" si="3"/>
        <v>0.07207941455143874</v>
      </c>
      <c r="J15" s="21">
        <f t="shared" si="1"/>
        <v>-0.14665117161559627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0">
        <v>7450.53</v>
      </c>
      <c r="E17" s="25">
        <f>'[1]азия-индексы'!S93</f>
        <v>7570.45</v>
      </c>
      <c r="F17" s="25" t="str">
        <f>'[1]азия-индексы'!K93</f>
        <v>7578,80</v>
      </c>
      <c r="G17" s="21">
        <f aca="true" t="shared" si="4" ref="G17:G22">IF(ISERROR(F17/E17-1),"н/д",F17/E17-1)</f>
        <v>0.0011029727427036562</v>
      </c>
      <c r="H17" s="21">
        <f aca="true" t="shared" si="5" ref="H17:H22">IF(ISERROR(F17/D17-1),"н/д",F17/D17-1)</f>
        <v>0.01721622488601482</v>
      </c>
      <c r="I17" s="21">
        <f aca="true" t="shared" si="6" ref="I17:I22">IF(ISERROR(F17/C17-1),"н/д",F17/C17-1)</f>
        <v>0.06848403505408118</v>
      </c>
      <c r="J17" s="21">
        <f aca="true" t="shared" si="7" ref="J17:J22">IF(ISERROR(F17/B17-1),"н/д",F17/B17-1)</f>
        <v>-0.14053073259242455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0">
        <v>396.02</v>
      </c>
      <c r="E18" s="25">
        <f>'[1]азия-индексы'!S105</f>
        <v>388.35</v>
      </c>
      <c r="F18" s="25" t="str">
        <f>'[1]азия-индексы'!K105</f>
        <v>391,36</v>
      </c>
      <c r="G18" s="21">
        <f t="shared" si="4"/>
        <v>0.007750740311574633</v>
      </c>
      <c r="H18" s="21">
        <f t="shared" si="5"/>
        <v>-0.011767082470582224</v>
      </c>
      <c r="I18" s="21">
        <f>IF(ISERROR(F18/C18-1),"н/д",F18/C18-1)</f>
        <v>0.15336555463868917</v>
      </c>
      <c r="J18" s="21">
        <f t="shared" si="7"/>
        <v>-0.1863617463617463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17407.7207</v>
      </c>
      <c r="E19" s="25">
        <f>'[1]проблемные показатели'!K10</f>
        <v>18000.03</v>
      </c>
      <c r="F19" s="25">
        <f>'[1]проблемные показатели'!K5</f>
        <v>17992.7764</v>
      </c>
      <c r="G19" s="21">
        <f t="shared" si="4"/>
        <v>-0.0004029771061492271</v>
      </c>
      <c r="H19" s="21">
        <f t="shared" si="5"/>
        <v>0.033608977883014646</v>
      </c>
      <c r="I19" s="21">
        <f t="shared" si="6"/>
        <v>0.13772336152647657</v>
      </c>
      <c r="J19" s="21">
        <f t="shared" si="7"/>
        <v>-0.060740391953786665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0">
        <v>4104.8</v>
      </c>
      <c r="E20" s="25">
        <f>'[1]азия-индексы'!S169</f>
        <v>4179.1900000000005</v>
      </c>
      <c r="F20" s="25" t="str">
        <f>'[1]азия-индексы'!K169</f>
        <v>4171,93</v>
      </c>
      <c r="G20" s="21">
        <f t="shared" si="4"/>
        <v>-0.0017371787355923152</v>
      </c>
      <c r="H20" s="21">
        <f t="shared" si="5"/>
        <v>0.01635402455661672</v>
      </c>
      <c r="I20" s="21">
        <f t="shared" si="6"/>
        <v>0.07273204133636058</v>
      </c>
      <c r="J20" s="21">
        <f>IF(ISERROR(F20/B20-1),"н/д",F20/B20-1)</f>
        <v>0.19917505030181104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0">
        <v>854.76</v>
      </c>
      <c r="E21" s="25">
        <f>'[1]азия-индексы'!S141</f>
        <v>901.3</v>
      </c>
      <c r="F21" s="25" t="str">
        <f>'[1]азия-индексы'!K141</f>
        <v>888,49</v>
      </c>
      <c r="G21" s="21">
        <f t="shared" si="4"/>
        <v>-0.01421280372794842</v>
      </c>
      <c r="H21" s="21">
        <f t="shared" si="5"/>
        <v>0.039461369273246394</v>
      </c>
      <c r="I21" s="21">
        <f t="shared" si="6"/>
        <v>0.04747589068873648</v>
      </c>
      <c r="J21" s="21">
        <f t="shared" si="7"/>
        <v>-0.2942891183478952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57061.45</v>
      </c>
      <c r="E22" s="25">
        <f>'[1]проблемные показатели'!G10</f>
        <v>59422.55</v>
      </c>
      <c r="F22" s="25">
        <f>'[1]проблемные показатели'!G5</f>
        <v>59921.8</v>
      </c>
      <c r="G22" s="21">
        <f t="shared" si="4"/>
        <v>0.008401692623423163</v>
      </c>
      <c r="H22" s="21">
        <f t="shared" si="5"/>
        <v>0.05012753794374314</v>
      </c>
      <c r="I22" s="21">
        <f t="shared" si="6"/>
        <v>0.022549857620352887</v>
      </c>
      <c r="J22" s="21">
        <f t="shared" si="7"/>
        <v>-0.145525035706626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20">
        <v>114.1798</v>
      </c>
      <c r="E24" s="29">
        <f>'[1]проблемные показатели'!C28</f>
        <v>115.33</v>
      </c>
      <c r="F24" s="30">
        <f>'[1]проблемные показатели'!C23</f>
        <v>115.2486</v>
      </c>
      <c r="G24" s="21">
        <f>IF(ISERROR(F24/E24-1),"н/д",F24/E24-1)</f>
        <v>-0.0007058007456862692</v>
      </c>
      <c r="H24" s="21">
        <f aca="true" t="shared" si="8" ref="H24:H33">IF(ISERROR(F24/D24-1),"н/д",F24/D24-1)</f>
        <v>0.009360675005561259</v>
      </c>
      <c r="I24" s="21">
        <f aca="true" t="shared" si="9" ref="I24:I33">IF(ISERROR(F24/C24-1),"н/д",F24/C24-1)</f>
        <v>0.02488750555802577</v>
      </c>
      <c r="J24" s="21">
        <f>IF(ISERROR(F24/B24-1),"н/д",F24/B24-1)</f>
        <v>0.20426959247648901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20">
        <v>96.35</v>
      </c>
      <c r="E25" s="29">
        <f>'[1]сырье'!N81</f>
        <v>97.00999999999999</v>
      </c>
      <c r="F25" s="30" t="str">
        <f>'[1]сырье'!K81</f>
        <v>97,100</v>
      </c>
      <c r="G25" s="21">
        <f aca="true" t="shared" si="10" ref="G25:G33">IF(ISERROR(F25/E25-1),"н/д",F25/E25-1)</f>
        <v>0.0009277394083084811</v>
      </c>
      <c r="H25" s="21">
        <f t="shared" si="8"/>
        <v>0.007784120394395355</v>
      </c>
      <c r="I25" s="21">
        <f t="shared" si="9"/>
        <v>-0.04155562136018154</v>
      </c>
      <c r="J25" s="21">
        <f aca="true" t="shared" si="11" ref="J25:J31">IF(ISERROR(F25/B25-1),"н/д",F25/B25-1)</f>
        <v>0.08795518207282904</v>
      </c>
      <c r="K25" s="13"/>
    </row>
    <row r="26" spans="1:116" s="31" customFormat="1" ht="18.75">
      <c r="A26" s="18" t="s">
        <v>35</v>
      </c>
      <c r="B26" s="29">
        <v>1374.1</v>
      </c>
      <c r="C26" s="29">
        <v>1608.1023327005457</v>
      </c>
      <c r="D26" s="20">
        <v>1691.4</v>
      </c>
      <c r="E26" s="19">
        <f>'[1]инд-обновл'!H16</f>
        <v>1733.70353694532</v>
      </c>
      <c r="F26" s="19" t="str">
        <f>'[1]инд-обновл'!G16</f>
        <v>1732,75</v>
      </c>
      <c r="G26" s="21">
        <f t="shared" si="10"/>
        <v>-0.0005499999999999394</v>
      </c>
      <c r="H26" s="21">
        <f t="shared" si="8"/>
        <v>0.024447203500059134</v>
      </c>
      <c r="I26" s="21">
        <f t="shared" si="9"/>
        <v>0.07751227317115372</v>
      </c>
      <c r="J26" s="21">
        <f t="shared" si="11"/>
        <v>0.26100720471581407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7690</v>
      </c>
      <c r="E27" s="19">
        <f>'[1]проблемные показатели'!C10</f>
        <v>8140.61</v>
      </c>
      <c r="F27" s="19">
        <f>'[1]проблемные показатели'!C5</f>
        <v>8124.47</v>
      </c>
      <c r="G27" s="21">
        <f t="shared" si="10"/>
        <v>-0.0019826524056549832</v>
      </c>
      <c r="H27" s="21">
        <f t="shared" si="8"/>
        <v>0.05649804941482439</v>
      </c>
      <c r="I27" s="21">
        <f t="shared" si="9"/>
        <v>0.0788049187043034</v>
      </c>
      <c r="J27" s="21">
        <f t="shared" si="11"/>
        <v>-0.13584177161334243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20">
        <v>16248</v>
      </c>
      <c r="E28" s="29">
        <f>'[1]инд-обновл'!H17</f>
        <v>16650.051838264615</v>
      </c>
      <c r="F28" s="29" t="str">
        <f>'[1]инд-обновл'!G17</f>
        <v>16702</v>
      </c>
      <c r="G28" s="21">
        <f t="shared" si="10"/>
        <v>0.0031200000000000117</v>
      </c>
      <c r="H28" s="21">
        <f t="shared" si="8"/>
        <v>0.027941900541605058</v>
      </c>
      <c r="I28" s="21">
        <f t="shared" si="9"/>
        <v>-0.12555284981684978</v>
      </c>
      <c r="J28" s="21">
        <f t="shared" si="11"/>
        <v>-0.3004397905759162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20">
        <v>1905.6</v>
      </c>
      <c r="E29" s="29">
        <f>'[1]инд-обновл'!H15</f>
        <v>2086.0064153969524</v>
      </c>
      <c r="F29" s="29" t="str">
        <f>'[1]инд-обновл'!G15</f>
        <v>2081</v>
      </c>
      <c r="G29" s="21">
        <f t="shared" si="10"/>
        <v>-0.0023999999999998467</v>
      </c>
      <c r="H29" s="21">
        <f t="shared" si="8"/>
        <v>0.09204450041981538</v>
      </c>
      <c r="I29" s="21">
        <f t="shared" si="9"/>
        <v>-0.01280968897266721</v>
      </c>
      <c r="J29" s="21">
        <f t="shared" si="11"/>
        <v>-0.16358520900321538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20">
        <v>77.26</v>
      </c>
      <c r="E30" s="29">
        <f>'[1]сырье'!N89</f>
        <v>73.33</v>
      </c>
      <c r="F30" s="30" t="str">
        <f>'[1]сырье'!K89</f>
        <v>73,090</v>
      </c>
      <c r="G30" s="21">
        <f t="shared" si="10"/>
        <v>-0.0032728760398199608</v>
      </c>
      <c r="H30" s="21">
        <f t="shared" si="8"/>
        <v>-0.05397359565104842</v>
      </c>
      <c r="I30" s="21">
        <f t="shared" si="9"/>
        <v>-0.2421194525093322</v>
      </c>
      <c r="J30" s="21">
        <f t="shared" si="11"/>
        <v>-0.48977312390924954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20">
        <v>19.75</v>
      </c>
      <c r="E31" s="29">
        <f>'[1]проблемные показатели'!J28</f>
        <v>19.44</v>
      </c>
      <c r="F31" s="30">
        <f>'[1]проблемные показатели'!J23</f>
        <v>19.64</v>
      </c>
      <c r="G31" s="21">
        <f t="shared" si="10"/>
        <v>0.010288065843621297</v>
      </c>
      <c r="H31" s="21">
        <f t="shared" si="8"/>
        <v>-0.005569620253164542</v>
      </c>
      <c r="I31" s="21">
        <f t="shared" si="9"/>
        <v>-0.15671962215543145</v>
      </c>
      <c r="J31" s="21">
        <f t="shared" si="11"/>
        <v>-0.3812224322621297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20">
        <v>799.75</v>
      </c>
      <c r="E32" s="29">
        <f>'[1]сырье'!N88</f>
        <v>769.5</v>
      </c>
      <c r="F32" s="30" t="str">
        <f>'[1]сырье'!K88</f>
        <v>767,500</v>
      </c>
      <c r="G32" s="21">
        <f t="shared" si="10"/>
        <v>-0.002599090318388564</v>
      </c>
      <c r="H32" s="21">
        <f t="shared" si="8"/>
        <v>-0.04032510159424818</v>
      </c>
      <c r="I32" s="21">
        <f t="shared" si="9"/>
        <v>0.1771472392638036</v>
      </c>
      <c r="J32" s="21">
        <f>IF(ISERROR(F32/B32-1),"н/д",F32/B32-1)</f>
        <v>0.26441515650741354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889.4</v>
      </c>
      <c r="E33" s="29">
        <f>'[1]проблемные показатели'!G26</f>
        <v>890</v>
      </c>
      <c r="F33" s="30">
        <f>'[1]проблемные показатели'!G21</f>
        <v>892.2</v>
      </c>
      <c r="G33" s="21">
        <f t="shared" si="10"/>
        <v>0.0024719101123595877</v>
      </c>
      <c r="H33" s="21">
        <f t="shared" si="8"/>
        <v>0.0031481897908702816</v>
      </c>
      <c r="I33" s="21">
        <f t="shared" si="9"/>
        <v>0.2782234957020058</v>
      </c>
      <c r="J33" s="21">
        <f>IF(ISERROR(F33/B33-1),"н/д",F33/B33-1)</f>
        <v>0.16589049638084363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41153</v>
      </c>
      <c r="E35" s="14">
        <f>IF(J35=2,F35-3,F35-1)</f>
        <v>41164</v>
      </c>
      <c r="F35" s="35">
        <f>I1</f>
        <v>41165</v>
      </c>
      <c r="G35" s="36"/>
      <c r="H35" s="37"/>
      <c r="I35" s="36"/>
      <c r="J35" s="38">
        <f>WEEKDAY(F35)</f>
        <v>5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кс'!AZ5</f>
        <v>742.2</v>
      </c>
      <c r="F37" s="19">
        <f>'[1]ост. ср-тв на кс'!AY5</f>
        <v>790.2</v>
      </c>
      <c r="G37" s="21">
        <f t="shared" si="12"/>
        <v>0.06467259498787392</v>
      </c>
      <c r="H37" s="21">
        <f aca="true" t="shared" si="13" ref="H37:H42">IF(ISERROR(F37/D37-1),"н/д",F37/D37-1)</f>
        <v>0.09826268241834613</v>
      </c>
      <c r="I37" s="21">
        <f aca="true" t="shared" si="14" ref="I37:I42">IF(ISERROR(F37/C37-1),"н/д",F37/C37-1)</f>
        <v>-0.19482372121459135</v>
      </c>
      <c r="J37" s="21">
        <f aca="true" t="shared" si="15" ref="J37:J42">IF(ISERROR(F37/B37-1),"н/д",F37/B37-1)</f>
        <v>-0.18853974121996298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кс'!BB5</f>
        <v>542.5</v>
      </c>
      <c r="F38" s="19">
        <f>'[1]ост. ср-тв на кс'!BA5</f>
        <v>607.7</v>
      </c>
      <c r="G38" s="21">
        <f t="shared" si="12"/>
        <v>0.12018433179723509</v>
      </c>
      <c r="H38" s="21">
        <f t="shared" si="13"/>
        <v>0.182295719844358</v>
      </c>
      <c r="I38" s="21">
        <f t="shared" si="14"/>
        <v>-0.1737593473827328</v>
      </c>
      <c r="J38" s="21">
        <f t="shared" si="15"/>
        <v>-0.04853608893064032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6.49</v>
      </c>
      <c r="F39" s="29">
        <f>'[1]mibid-mibor'!D8</f>
        <v>6.49</v>
      </c>
      <c r="G39" s="21">
        <f t="shared" si="12"/>
        <v>0</v>
      </c>
      <c r="H39" s="21">
        <f t="shared" si="13"/>
        <v>-0.02844311377245501</v>
      </c>
      <c r="I39" s="21">
        <f t="shared" si="14"/>
        <v>0.022047244094488327</v>
      </c>
      <c r="J39" s="21">
        <f t="shared" si="15"/>
        <v>-0.07285714285714284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7.36</v>
      </c>
      <c r="F40" s="29">
        <f>'[1]mibid-mibor'!F8</f>
        <v>7.36</v>
      </c>
      <c r="G40" s="21">
        <f t="shared" si="12"/>
        <v>0</v>
      </c>
      <c r="H40" s="21">
        <f t="shared" si="13"/>
        <v>-0.01866666666666661</v>
      </c>
      <c r="I40" s="21">
        <f t="shared" si="14"/>
        <v>-0.004059539918809141</v>
      </c>
      <c r="J40" s="21">
        <f t="shared" si="15"/>
        <v>0.5896328293736501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'[1]МакроDelay'!L7</f>
        <v>31.7768</v>
      </c>
      <c r="F41" s="29">
        <f>'[1]МакроDelay'!Q7</f>
        <v>31.478</v>
      </c>
      <c r="G41" s="21">
        <f t="shared" si="12"/>
        <v>-0.009403086528536497</v>
      </c>
      <c r="H41" s="21">
        <f>IF(ISERROR(F41/D41-1),"н/д",F41/D41-1)</f>
        <v>-0.025977873009511265</v>
      </c>
      <c r="I41" s="21">
        <f t="shared" si="14"/>
        <v>-0.022305441927154557</v>
      </c>
      <c r="J41" s="21">
        <f t="shared" si="15"/>
        <v>0.024674479166666652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'[1]МакроDelay'!L9</f>
        <v>40.6203</v>
      </c>
      <c r="F42" s="29">
        <f>'[1]МакроDelay'!Q9</f>
        <v>40.509</v>
      </c>
      <c r="G42" s="21">
        <f t="shared" si="12"/>
        <v>-0.0027400093056919594</v>
      </c>
      <c r="H42" s="21">
        <f t="shared" si="13"/>
        <v>0.019547346464593218</v>
      </c>
      <c r="I42" s="21">
        <f t="shared" si="14"/>
        <v>-0.027891734851848926</v>
      </c>
      <c r="J42" s="21">
        <f t="shared" si="15"/>
        <v>0.01806986680070377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'[1]ЗВР-cbr'!D7</f>
        <v>41131</v>
      </c>
      <c r="E43" s="40">
        <f>'[1]ЗВР-cbr'!D4</f>
        <v>41152</v>
      </c>
      <c r="F43" s="40">
        <f>'[1]ЗВР-cbr'!D3</f>
        <v>41159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'[1]ЗВР-cbr'!L7</f>
        <v>510</v>
      </c>
      <c r="E44" s="19" t="str">
        <f>'[1]ЗВР-cbr'!L4</f>
        <v>514,6</v>
      </c>
      <c r="F44" s="19" t="str">
        <f>'[1]ЗВР-cbr'!L3</f>
        <v>517,2</v>
      </c>
      <c r="G44" s="21">
        <f>IF(ISERROR(F44/E44-1),"н/д",F44/E44-1)</f>
        <v>0.005052467936261129</v>
      </c>
      <c r="H44" s="21"/>
      <c r="I44" s="21">
        <f>IF(ISERROR(F44/C44-1),"н/д",F44/C44-1)</f>
        <v>0.03855421686746996</v>
      </c>
      <c r="J44" s="21">
        <f>IF(ISERROR(F44/B44-1),"н/д",F44/B44-1)</f>
        <v>0.18163125428375615</v>
      </c>
      <c r="K44" s="13"/>
    </row>
    <row r="45" spans="1:11" ht="18.75">
      <c r="A45" s="42"/>
      <c r="B45" s="40">
        <v>40544</v>
      </c>
      <c r="C45" s="40">
        <v>40909</v>
      </c>
      <c r="D45" s="40">
        <v>41148</v>
      </c>
      <c r="E45" s="40">
        <v>41148</v>
      </c>
      <c r="F45" s="40">
        <v>41155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44">
        <v>4.7</v>
      </c>
      <c r="E46" s="44">
        <v>4.7</v>
      </c>
      <c r="F46" s="44">
        <v>4.8</v>
      </c>
      <c r="G46" s="21">
        <f>IF(ISERROR(F46-E46),"н/д",F46-E46)/100</f>
        <v>0.0009999999999999966</v>
      </c>
      <c r="H46" s="21">
        <f>IF(ISERROR(F46-D46),"н/д",F46-D46)/100</f>
        <v>0.0009999999999999966</v>
      </c>
      <c r="I46" s="21"/>
      <c r="J46" s="21"/>
      <c r="K46" s="45"/>
    </row>
    <row r="47" spans="1:11" ht="18.75">
      <c r="A47" s="39" t="s">
        <v>54</v>
      </c>
      <c r="B47" s="46" t="s">
        <v>55</v>
      </c>
      <c r="C47" s="46" t="s">
        <v>56</v>
      </c>
      <c r="D47" s="46">
        <f>'[1]M2'!P24</f>
        <v>41041</v>
      </c>
      <c r="E47" s="46">
        <f>'[1]M2'!P23</f>
        <v>41071</v>
      </c>
      <c r="F47" s="46">
        <f>'[1]M2'!P22</f>
        <v>41102</v>
      </c>
      <c r="G47" s="47"/>
      <c r="H47" s="41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24450.1</v>
      </c>
      <c r="E48" s="19">
        <f>'[1]M2'!Q23</f>
        <v>24764</v>
      </c>
      <c r="F48" s="19">
        <f>'[1]M2'!Q22</f>
        <v>24646.4</v>
      </c>
      <c r="G48" s="21"/>
      <c r="H48" s="21">
        <f>IF(ISERROR(F48/D48-1),"н/д",F48/D48-1)</f>
        <v>0.008028597020053097</v>
      </c>
      <c r="I48" s="21">
        <f>IF(ISERROR(F48/C48-1),"н/д",F48/C48-1)</f>
        <v>0.04090312063147494</v>
      </c>
      <c r="J48" s="21">
        <f>IF(ISERROR(F48/B48-1),"н/д",F48/B48-1)</f>
        <v>0.23158720561266044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'[1]ПромПр-во'!B34</f>
        <v>103.7</v>
      </c>
      <c r="E49" s="19">
        <f>'[1]ПромПр-во'!B35</f>
        <v>101.9</v>
      </c>
      <c r="F49" s="19">
        <f>'[1]ПромПр-во'!B38</f>
        <v>103.4</v>
      </c>
      <c r="G49" s="21"/>
      <c r="H49" s="21"/>
      <c r="I49" s="21"/>
      <c r="J49" s="21"/>
      <c r="K49" s="8"/>
    </row>
    <row r="50" spans="1:11" ht="18.75">
      <c r="A50" s="39"/>
      <c r="B50" s="46">
        <v>40544</v>
      </c>
      <c r="C50" s="46">
        <v>40909</v>
      </c>
      <c r="D50" s="46">
        <v>41061</v>
      </c>
      <c r="E50" s="46">
        <v>41091</v>
      </c>
      <c r="F50" s="46">
        <v>41122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41.639</v>
      </c>
      <c r="E51" s="19">
        <v>41.553</v>
      </c>
      <c r="F51" s="19">
        <v>41.323</v>
      </c>
      <c r="G51" s="21"/>
      <c r="H51" s="21">
        <f>IF(ISERROR(F51/E51-1),"н/д",F51/E51-1)</f>
        <v>-0.00553509975212374</v>
      </c>
      <c r="I51" s="21">
        <f>IF(ISERROR(F51/C51-1),"н/д",F51/C51-1)</f>
        <v>0.15422860558525642</v>
      </c>
      <c r="J51" s="21">
        <f>IF(ISERROR(F51/B51-1),"н/д",F51/B51-1)</f>
        <v>0.03418933901278631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4365.651</v>
      </c>
      <c r="E52" s="19">
        <v>4423.59</v>
      </c>
      <c r="F52" s="19">
        <v>4507.378</v>
      </c>
      <c r="G52" s="21"/>
      <c r="H52" s="21">
        <f>IF(ISERROR(F52/E52-1),"н/д",F52/E52-1)</f>
        <v>0.018941176736541943</v>
      </c>
      <c r="I52" s="21">
        <f>IF(ISERROR(F52/C52-1),"н/д",F52/C52-1)</f>
        <v>0.07560458011150306</v>
      </c>
      <c r="J52" s="21">
        <f>IF(ISERROR(F52/B52-1),"н/д",F52/B52-1)</f>
        <v>0.5329173797235198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41030</v>
      </c>
      <c r="E54" s="46">
        <v>41061</v>
      </c>
      <c r="F54" s="46">
        <v>41091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41000</v>
      </c>
      <c r="E58" s="46">
        <v>41030</v>
      </c>
      <c r="F58" s="46">
        <v>41061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44">
        <v>400.42</v>
      </c>
      <c r="C59" s="44">
        <v>522</v>
      </c>
      <c r="D59" s="44">
        <v>48</v>
      </c>
      <c r="E59" s="44">
        <v>46</v>
      </c>
      <c r="F59" s="44">
        <v>40.796</v>
      </c>
      <c r="G59" s="21">
        <f>IF(ISERROR(F59/E59-1),"н/д",F59/E59-1)</f>
        <v>-0.11313043478260876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44">
        <v>248.74</v>
      </c>
      <c r="C60" s="44">
        <v>323.2</v>
      </c>
      <c r="D60" s="44">
        <v>28.5</v>
      </c>
      <c r="E60" s="44">
        <v>26.9</v>
      </c>
      <c r="F60" s="44">
        <v>26.797</v>
      </c>
      <c r="G60" s="21">
        <f>IF(ISERROR(F60/E60-1),"н/д",F60/E60-1)</f>
        <v>-0.0038289962825277524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4">
        <f>B59-B60</f>
        <v>151.68</v>
      </c>
      <c r="C61" s="44">
        <f>C59-C60</f>
        <v>198.8</v>
      </c>
      <c r="D61" s="44">
        <f>D59-D60</f>
        <v>19.5</v>
      </c>
      <c r="E61" s="44">
        <f>E59-E60</f>
        <v>19.1</v>
      </c>
      <c r="F61" s="44">
        <f>F59-F60</f>
        <v>13.998999999999999</v>
      </c>
      <c r="G61" s="21">
        <f>IF(ISERROR(F61/E61-1),"н/д",F61/E61-1)</f>
        <v>-0.2670680628272253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41061</v>
      </c>
      <c r="E64" s="46">
        <v>41091</v>
      </c>
      <c r="F64" s="46">
        <v>41122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12497.626</v>
      </c>
      <c r="E65" s="19">
        <v>12809.349</v>
      </c>
      <c r="F65" s="19">
        <v>12818.3</v>
      </c>
      <c r="G65" s="21">
        <f>IF(ISERROR(F65/E65-1),"н/д",F65/E65-1)</f>
        <v>0.000698786487900227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4"/>
      <c r="G74" s="10"/>
      <c r="H74" s="10"/>
      <c r="I74" s="10"/>
      <c r="J74" s="10"/>
    </row>
    <row r="75" spans="1:10" s="8" customFormat="1" ht="15.75">
      <c r="A75" s="56"/>
      <c r="B75" s="56"/>
      <c r="C75" s="58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8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8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8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8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8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8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8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8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8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8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6"/>
      <c r="B168" s="56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6"/>
      <c r="B169" s="56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6"/>
      <c r="B170" s="56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6"/>
      <c r="B171" s="56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2012-09-13T09:12:06Z</dcterms:created>
  <dcterms:modified xsi:type="dcterms:W3CDTF">2012-09-13T09:13:16Z</dcterms:modified>
  <cp:category/>
  <cp:version/>
  <cp:contentType/>
  <cp:contentStatus/>
</cp:coreProperties>
</file>