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<sst xmlns="http://schemas.openxmlformats.org/spreadsheetml/2006/main" count="94" uniqueCount="78">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</sst>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7373,04</v>
          </cell>
          <cell r="S94">
            <v>7408.76</v>
          </cell>
        </row>
        <row r="106">
          <cell r="K106" t="str">
            <v>397,00</v>
          </cell>
          <cell r="S106">
            <v>398.23</v>
          </cell>
        </row>
        <row r="142">
          <cell r="K142" t="str">
            <v>882,03</v>
          </cell>
          <cell r="S142">
            <v>877.29</v>
          </cell>
        </row>
        <row r="170">
          <cell r="K170" t="str">
            <v>4319,09</v>
          </cell>
          <cell r="S170">
            <v>4327.25</v>
          </cell>
        </row>
      </sheetData>
      <sheetData sheetId="2">
        <row r="34">
          <cell r="I34" t="str">
            <v>7359,47</v>
          </cell>
          <cell r="L34">
            <v>7380.64</v>
          </cell>
        </row>
        <row r="111">
          <cell r="I111" t="str">
            <v>5885,28</v>
          </cell>
          <cell r="L111">
            <v>5896.15</v>
          </cell>
        </row>
        <row r="168">
          <cell r="I168" t="str">
            <v>3501,01</v>
          </cell>
          <cell r="L168">
            <v>3504.5600000000004</v>
          </cell>
        </row>
      </sheetData>
      <sheetData sheetId="3">
        <row r="3">
          <cell r="D3">
            <v>41194</v>
          </cell>
          <cell r="L3" t="str">
            <v>526</v>
          </cell>
        </row>
        <row r="4">
          <cell r="D4">
            <v>41187</v>
          </cell>
          <cell r="L4" t="str">
            <v>528</v>
          </cell>
        </row>
        <row r="5">
          <cell r="D5">
            <v>41180</v>
          </cell>
          <cell r="L5" t="str">
            <v>528,2</v>
          </cell>
        </row>
      </sheetData>
      <sheetData sheetId="4">
        <row r="8">
          <cell r="C8">
            <v>6.66</v>
          </cell>
          <cell r="D8">
            <v>6.66</v>
          </cell>
          <cell r="E8">
            <v>7.52</v>
          </cell>
          <cell r="F8">
            <v>7.52</v>
          </cell>
        </row>
      </sheetData>
      <sheetData sheetId="5">
        <row r="7">
          <cell r="L7">
            <v>30.7195</v>
          </cell>
          <cell r="Q7">
            <v>30.7823</v>
          </cell>
        </row>
        <row r="9">
          <cell r="L9">
            <v>40.264</v>
          </cell>
          <cell r="Q9">
            <v>40.214</v>
          </cell>
        </row>
      </sheetData>
      <sheetData sheetId="6">
        <row r="82">
          <cell r="K82" t="str">
            <v>90,380</v>
          </cell>
          <cell r="N82">
            <v>90.05</v>
          </cell>
        </row>
        <row r="89">
          <cell r="K89" t="str">
            <v>765,250</v>
          </cell>
          <cell r="N89">
            <v>761.5</v>
          </cell>
        </row>
        <row r="90">
          <cell r="K90" t="str">
            <v>77,030</v>
          </cell>
          <cell r="N90">
            <v>76.88</v>
          </cell>
        </row>
      </sheetData>
      <sheetData sheetId="7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8">
        <row r="4">
          <cell r="J4" t="str">
            <v>1030,7</v>
          </cell>
        </row>
        <row r="5">
          <cell r="J5" t="str">
            <v>1106,2</v>
          </cell>
        </row>
        <row r="6">
          <cell r="J6" t="str">
            <v>1047,7</v>
          </cell>
        </row>
        <row r="28">
          <cell r="J28" t="str">
            <v>924,3</v>
          </cell>
        </row>
        <row r="29">
          <cell r="J29" t="str">
            <v>859,4</v>
          </cell>
        </row>
        <row r="30">
          <cell r="J30" t="str">
            <v>1012,5</v>
          </cell>
        </row>
      </sheetData>
      <sheetData sheetId="9">
        <row r="34">
          <cell r="B34">
            <v>101.9</v>
          </cell>
        </row>
        <row r="36">
          <cell r="B36">
            <v>103.1</v>
          </cell>
        </row>
        <row r="37">
          <cell r="B37">
            <v>103.4</v>
          </cell>
        </row>
        <row r="38">
          <cell r="B38">
            <v>102.1</v>
          </cell>
        </row>
      </sheetData>
      <sheetData sheetId="10">
        <row r="5">
          <cell r="P5">
            <v>850.7</v>
          </cell>
          <cell r="Q5">
            <v>895.1</v>
          </cell>
          <cell r="R5">
            <v>685.6</v>
          </cell>
          <cell r="S5">
            <v>718.1</v>
          </cell>
        </row>
      </sheetData>
      <sheetData sheetId="12">
        <row r="184">
          <cell r="C184">
            <v>110.4628</v>
          </cell>
        </row>
        <row r="189">
          <cell r="C189">
            <v>110.14</v>
          </cell>
        </row>
      </sheetData>
      <sheetData sheetId="13">
        <row r="184">
          <cell r="C184">
            <v>1725.15</v>
          </cell>
        </row>
        <row r="189">
          <cell r="C189">
            <v>1724</v>
          </cell>
        </row>
      </sheetData>
      <sheetData sheetId="14">
        <row r="184">
          <cell r="C184">
            <v>8032.21</v>
          </cell>
        </row>
        <row r="189">
          <cell r="C189">
            <v>8019.36</v>
          </cell>
        </row>
      </sheetData>
      <sheetData sheetId="15">
        <row r="184">
          <cell r="C184">
            <v>16797</v>
          </cell>
        </row>
        <row r="189">
          <cell r="C189">
            <v>16950</v>
          </cell>
        </row>
      </sheetData>
      <sheetData sheetId="16">
        <row r="184">
          <cell r="C184">
            <v>1962.67</v>
          </cell>
        </row>
        <row r="189">
          <cell r="C189">
            <v>1970</v>
          </cell>
        </row>
      </sheetData>
      <sheetData sheetId="17">
        <row r="184">
          <cell r="C184">
            <v>20.04</v>
          </cell>
        </row>
        <row r="189">
          <cell r="C189">
            <v>19.79</v>
          </cell>
        </row>
      </sheetData>
      <sheetData sheetId="18">
        <row r="184">
          <cell r="C184">
            <v>880.65</v>
          </cell>
        </row>
        <row r="189">
          <cell r="C189">
            <v>872.4</v>
          </cell>
        </row>
      </sheetData>
      <sheetData sheetId="19">
        <row r="184">
          <cell r="C184">
            <v>18776.153</v>
          </cell>
        </row>
        <row r="189">
          <cell r="C189">
            <v>18682.31</v>
          </cell>
        </row>
      </sheetData>
      <sheetData sheetId="20">
        <row r="184">
          <cell r="C184">
            <v>58922.04</v>
          </cell>
        </row>
        <row r="189">
          <cell r="C189">
            <v>59733.9</v>
          </cell>
        </row>
      </sheetData>
      <sheetData sheetId="21">
        <row r="184">
          <cell r="C184">
            <v>9010.71</v>
          </cell>
        </row>
        <row r="189">
          <cell r="C189">
            <v>9002.68</v>
          </cell>
        </row>
      </sheetData>
      <sheetData sheetId="22">
        <row r="184">
          <cell r="C184">
            <v>1433.19</v>
          </cell>
        </row>
        <row r="189">
          <cell r="C189">
            <v>1457.34</v>
          </cell>
        </row>
      </sheetData>
      <sheetData sheetId="23">
        <row r="184">
          <cell r="C184">
            <v>3005.62</v>
          </cell>
        </row>
        <row r="189">
          <cell r="C189">
            <v>3072.87</v>
          </cell>
        </row>
      </sheetData>
      <sheetData sheetId="24">
        <row r="184">
          <cell r="C184">
            <v>13343.51</v>
          </cell>
        </row>
        <row r="189">
          <cell r="C189">
            <v>13548.94</v>
          </cell>
        </row>
      </sheetData>
      <sheetData sheetId="25">
        <row r="184">
          <cell r="C184">
            <v>1463.53</v>
          </cell>
        </row>
        <row r="189">
          <cell r="C189">
            <v>1460.06</v>
          </cell>
        </row>
      </sheetData>
      <sheetData sheetId="26">
        <row r="184">
          <cell r="C184">
            <v>1494.69</v>
          </cell>
        </row>
        <row r="189">
          <cell r="C189">
            <v>1494.44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41204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41201</v>
      </c>
      <c r="F4" s="14">
        <f>I1</f>
        <v>41204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1490.214538971575</v>
      </c>
      <c r="E6" s="19">
        <f>'[1]РТС'!C189</f>
        <v>1494.44</v>
      </c>
      <c r="F6" s="19">
        <f>'[1]РТС'!C184</f>
        <v>1494.69</v>
      </c>
      <c r="G6" s="20">
        <f>IF(ISERROR(F6/E6-1),"н/д",F6/E6-1)</f>
        <v>0.000167286742860151</v>
      </c>
      <c r="H6" s="20">
        <f>IF(ISERROR(F6/D6-1),"н/д",F6/D6-1)</f>
        <v>0.0030032326966247247</v>
      </c>
      <c r="I6" s="20">
        <f>IF(ISERROR(F6/C6-1),"н/д",F6/C6-1)</f>
        <v>0.04509659020072321</v>
      </c>
      <c r="J6" s="20">
        <f>IF(ISERROR(F6/B6-1),"н/д",F6/B6-1)</f>
        <v>-0.15554237288135586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1513.7771984357767</v>
      </c>
      <c r="E7" s="19">
        <f>'[1]ММВБ'!C189</f>
        <v>1460.06</v>
      </c>
      <c r="F7" s="19">
        <f>'[1]ММВБ'!C184</f>
        <v>1463.53</v>
      </c>
      <c r="G7" s="20">
        <f>IF(ISERROR(F7/E7-1),"н/д",F7/E7-1)</f>
        <v>0.0023766146596715387</v>
      </c>
      <c r="H7" s="20">
        <f>IF(ISERROR(F7/D7-1),"н/д",F7/D7-1)</f>
        <v>-0.03319325888096236</v>
      </c>
      <c r="I7" s="20">
        <f>IF(ISERROR(F7/C7-1),"н/д",F7/C7-1)</f>
        <v>0.010475834040863274</v>
      </c>
      <c r="J7" s="20">
        <f>IF(ISERROR(F7/B7-1),"н/д",F7/B7-1)</f>
        <v>-0.12258393285371705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13437.174388546431</v>
      </c>
      <c r="E9" s="19">
        <f>'[1]DJIA (США)'!C189</f>
        <v>13548.94</v>
      </c>
      <c r="F9" s="19">
        <f>'[1]DJIA (США)'!C184</f>
        <v>13343.51</v>
      </c>
      <c r="G9" s="20">
        <f aca="true" t="shared" si="0" ref="G9:G15">IF(ISERROR(F9/E9-1),"н/д",F9/E9-1)</f>
        <v>-0.015162071719263648</v>
      </c>
      <c r="H9" s="20">
        <f>IF(ISERROR(F9/D9-1),"н/д",F9/D9-1)</f>
        <v>-0.006970542008167158</v>
      </c>
      <c r="I9" s="20">
        <f>IF(ISERROR(F9/C9-1),"н/д",F9/C9-1)</f>
        <v>0.07957758174375384</v>
      </c>
      <c r="J9" s="20">
        <f aca="true" t="shared" si="1" ref="J9:J15">IF(ISERROR(F9/B9-1),"н/д",F9/B9-1)</f>
        <v>0.14291306209850108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3076.59</v>
      </c>
      <c r="E10" s="19">
        <f>'[1]NASDAQ Composite (США)'!C189</f>
        <v>3072.87</v>
      </c>
      <c r="F10" s="19">
        <f>'[1]NASDAQ Composite (США)'!C184</f>
        <v>3005.62</v>
      </c>
      <c r="G10" s="20">
        <f t="shared" si="0"/>
        <v>-0.021885078119152412</v>
      </c>
      <c r="H10" s="20">
        <f aca="true" t="shared" si="2" ref="H10:H15">IF(ISERROR(F10/D10-1),"н/д",F10/D10-1)</f>
        <v>-0.023067747083621915</v>
      </c>
      <c r="I10" s="20">
        <f aca="true" t="shared" si="3" ref="I10:I15">IF(ISERROR(F10/C10-1),"н/д",F10/C10-1)</f>
        <v>0.12392957587350928</v>
      </c>
      <c r="J10" s="20">
        <f t="shared" si="1"/>
        <v>0.11195708472068078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1440.6722186206553</v>
      </c>
      <c r="E11" s="19">
        <f>'[1]S&amp;P500 (США)'!C189</f>
        <v>1457.34</v>
      </c>
      <c r="F11" s="19">
        <f>'[1]S&amp;P500 (США)'!C184</f>
        <v>1433.19</v>
      </c>
      <c r="G11" s="20">
        <f t="shared" si="0"/>
        <v>-0.01657128741405567</v>
      </c>
      <c r="H11" s="20">
        <f>IF(ISERROR(F11/D11-1),"н/д",F11/D11-1)</f>
        <v>-0.00519356070308552</v>
      </c>
      <c r="I11" s="20">
        <f t="shared" si="3"/>
        <v>0.12159679034902782</v>
      </c>
      <c r="J11" s="20">
        <f t="shared" si="1"/>
        <v>0.12672169811320755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3434.98</v>
      </c>
      <c r="E12" s="19">
        <f>'[1]евр-индексы'!L168</f>
        <v>3504.5600000000004</v>
      </c>
      <c r="F12" s="19">
        <f>'[1]евр-индексы'!I168*1</f>
        <v>3501.01</v>
      </c>
      <c r="G12" s="20">
        <f t="shared" si="0"/>
        <v>-0.0010129659643436373</v>
      </c>
      <c r="H12" s="20">
        <f t="shared" si="2"/>
        <v>0.01922281934683756</v>
      </c>
      <c r="I12" s="20">
        <f t="shared" si="3"/>
        <v>0.11590955452992335</v>
      </c>
      <c r="J12" s="20">
        <f t="shared" si="1"/>
        <v>-0.07916622830089426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7326.73</v>
      </c>
      <c r="E13" s="19">
        <f>'[1]евр-индексы'!L34</f>
        <v>7380.64</v>
      </c>
      <c r="F13" s="19">
        <f>'[1]евр-индексы'!I34*1</f>
        <v>7359.47</v>
      </c>
      <c r="G13" s="20">
        <f t="shared" si="0"/>
        <v>-0.0028683149428775367</v>
      </c>
      <c r="H13" s="20">
        <f t="shared" si="2"/>
        <v>0.004468569197991545</v>
      </c>
      <c r="I13" s="20">
        <f t="shared" si="3"/>
        <v>0.21485097195076874</v>
      </c>
      <c r="J13" s="20">
        <f t="shared" si="1"/>
        <v>0.040943422913719996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5820.45</v>
      </c>
      <c r="E14" s="19">
        <f>'[1]евр-индексы'!L111</f>
        <v>5896.15</v>
      </c>
      <c r="F14" s="19">
        <f>'[1]евр-индексы'!I111*1</f>
        <v>5885.28</v>
      </c>
      <c r="G14" s="20">
        <f t="shared" si="0"/>
        <v>-0.001843575892743532</v>
      </c>
      <c r="H14" s="20">
        <f t="shared" si="2"/>
        <v>0.011138314047882902</v>
      </c>
      <c r="I14" s="20">
        <f t="shared" si="3"/>
        <v>0.041701476897806566</v>
      </c>
      <c r="J14" s="20">
        <f t="shared" si="1"/>
        <v>-0.011873740765614538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8796.517856248936</v>
      </c>
      <c r="E15" s="19">
        <f>'[1]Япония'!C189</f>
        <v>9002.68</v>
      </c>
      <c r="F15" s="19">
        <f>'[1]Япония'!C184</f>
        <v>9010.71</v>
      </c>
      <c r="G15" s="20">
        <f t="shared" si="0"/>
        <v>0.0008919566173626325</v>
      </c>
      <c r="H15" s="20">
        <f t="shared" si="2"/>
        <v>0.024349651447464815</v>
      </c>
      <c r="I15" s="20">
        <f t="shared" si="3"/>
        <v>0.07393392011170397</v>
      </c>
      <c r="J15" s="20">
        <f t="shared" si="1"/>
        <v>-0.14517503083198946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7675.72</v>
      </c>
      <c r="E17" s="19">
        <f>'[1]азия-индексы'!S94*1</f>
        <v>7408.76</v>
      </c>
      <c r="F17" s="19">
        <f>'[1]азия-индексы'!K94*1</f>
        <v>7373.04</v>
      </c>
      <c r="G17" s="20">
        <f aca="true" t="shared" si="4" ref="G17:G22">IF(ISERROR(F17/E17-1),"н/д",F17/E17-1)</f>
        <v>-0.004821319627036136</v>
      </c>
      <c r="H17" s="20">
        <f aca="true" t="shared" si="5" ref="H17:H22">IF(ISERROR(F17/D17-1),"н/д",F17/D17-1)</f>
        <v>-0.03943343425763324</v>
      </c>
      <c r="I17" s="20">
        <f aca="true" t="shared" si="6" ref="I17:I22">IF(ISERROR(F17/C17-1),"н/д",F17/C17-1)</f>
        <v>0.039475316648432734</v>
      </c>
      <c r="J17" s="20">
        <f aca="true" t="shared" si="7" ref="J17:J22">IF(ISERROR(F17/B17-1),"н/д",F17/B17-1)</f>
        <v>-0.1638648219550919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386.55</v>
      </c>
      <c r="E18" s="19">
        <f>'[1]азия-индексы'!S106</f>
        <v>398.23</v>
      </c>
      <c r="F18" s="19">
        <f>'[1]азия-индексы'!K106*1</f>
        <v>397</v>
      </c>
      <c r="G18" s="20">
        <f t="shared" si="4"/>
        <v>-0.0030886673530372555</v>
      </c>
      <c r="H18" s="20">
        <f t="shared" si="5"/>
        <v>0.02703401888500845</v>
      </c>
      <c r="I18" s="20">
        <f>IF(ISERROR(F18/C18-1),"н/д",F18/C18-1)</f>
        <v>0.16998703288930805</v>
      </c>
      <c r="J18" s="20">
        <f t="shared" si="7"/>
        <v>-0.17463617463617465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18762.74</v>
      </c>
      <c r="E19" s="19">
        <f>'[1]Индия'!C189</f>
        <v>18682.31</v>
      </c>
      <c r="F19" s="19">
        <f>'[1]Индия'!C184</f>
        <v>18776.153</v>
      </c>
      <c r="G19" s="20">
        <f t="shared" si="4"/>
        <v>0.005023094039227294</v>
      </c>
      <c r="H19" s="20">
        <f t="shared" si="5"/>
        <v>0.0007148742667646424</v>
      </c>
      <c r="I19" s="20">
        <f t="shared" si="6"/>
        <v>0.18725801025879685</v>
      </c>
      <c r="J19" s="20">
        <f t="shared" si="7"/>
        <v>-0.019846536446941454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4235.57</v>
      </c>
      <c r="E20" s="19">
        <f>'[1]азия-индексы'!S170</f>
        <v>4327.25</v>
      </c>
      <c r="F20" s="19">
        <f>'[1]азия-индексы'!K170*1</f>
        <v>4319.09</v>
      </c>
      <c r="G20" s="20">
        <f t="shared" si="4"/>
        <v>-0.0018857241897278776</v>
      </c>
      <c r="H20" s="20">
        <f t="shared" si="5"/>
        <v>0.01971871554477911</v>
      </c>
      <c r="I20" s="20">
        <f t="shared" si="6"/>
        <v>0.11057142195949154</v>
      </c>
      <c r="J20" s="20">
        <f>IF(ISERROR(F20/B20-1),"н/д",F20/B20-1)</f>
        <v>0.24147456165564818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837.96</v>
      </c>
      <c r="E21" s="19">
        <f>'[1]азия-индексы'!S142</f>
        <v>877.29</v>
      </c>
      <c r="F21" s="19">
        <f>'[1]азия-индексы'!K142*1</f>
        <v>882.03</v>
      </c>
      <c r="G21" s="20">
        <f t="shared" si="4"/>
        <v>0.005403002427931458</v>
      </c>
      <c r="H21" s="20">
        <f t="shared" si="5"/>
        <v>0.052592009165115305</v>
      </c>
      <c r="I21" s="20">
        <f t="shared" si="6"/>
        <v>0.03985994199618026</v>
      </c>
      <c r="J21" s="20">
        <f t="shared" si="7"/>
        <v>-0.29942017474185867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59175.86</v>
      </c>
      <c r="E22" s="19">
        <f>'[1]Бразилия'!C189</f>
        <v>59733.9</v>
      </c>
      <c r="F22" s="19">
        <f>'[1]Бразилия'!C184</f>
        <v>58922.04</v>
      </c>
      <c r="G22" s="20">
        <f t="shared" si="4"/>
        <v>-0.013591277314891514</v>
      </c>
      <c r="H22" s="20">
        <f t="shared" si="5"/>
        <v>-0.0042892490282354645</v>
      </c>
      <c r="I22" s="20">
        <f t="shared" si="6"/>
        <v>0.005489214487894856</v>
      </c>
      <c r="J22" s="20">
        <f t="shared" si="7"/>
        <v>-0.15978144806910421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111.36</v>
      </c>
      <c r="E24" s="19">
        <f>'[1]нефть Brent'!C189</f>
        <v>110.14</v>
      </c>
      <c r="F24" s="29">
        <f>'[1]нефть Brent'!C184</f>
        <v>110.4628</v>
      </c>
      <c r="G24" s="20">
        <f>IF(ISERROR(F24/E24-1),"н/д",F24/E24-1)</f>
        <v>0.0029308153259488545</v>
      </c>
      <c r="H24" s="20">
        <f aca="true" t="shared" si="8" ref="H24:H33">IF(ISERROR(F24/D24-1),"н/д",F24/D24-1)</f>
        <v>-0.008056752873563222</v>
      </c>
      <c r="I24" s="20">
        <f aca="true" t="shared" si="9" ref="I24:I33">IF(ISERROR(F24/C24-1),"н/д",F24/C24-1)</f>
        <v>-0.017671854157403355</v>
      </c>
      <c r="J24" s="20">
        <f>IF(ISERROR(F24/B24-1),"н/д",F24/B24-1)</f>
        <v>0.15426123301985362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92.47999999999999</v>
      </c>
      <c r="E25" s="19">
        <f>'[1]сырье'!N82</f>
        <v>90.05</v>
      </c>
      <c r="F25" s="29">
        <f>'[1]сырье'!K82*1</f>
        <v>90.38</v>
      </c>
      <c r="G25" s="20">
        <f aca="true" t="shared" si="10" ref="G25:G33">IF(ISERROR(F25/E25-1),"н/д",F25/E25-1)</f>
        <v>0.0036646307606884587</v>
      </c>
      <c r="H25" s="20">
        <f t="shared" si="8"/>
        <v>-0.02270761245674735</v>
      </c>
      <c r="I25" s="20">
        <f t="shared" si="9"/>
        <v>-0.10788668443391569</v>
      </c>
      <c r="J25" s="20">
        <f aca="true" t="shared" si="11" ref="J25:J31">IF(ISERROR(F25/B25-1),"н/д",F25/B25-1)</f>
        <v>0.012661064425770308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1783.3039788647827</v>
      </c>
      <c r="E26" s="19">
        <f>'[1]Золото'!C189</f>
        <v>1724</v>
      </c>
      <c r="F26" s="19">
        <f>'[1]Золото'!C184</f>
        <v>1725.15</v>
      </c>
      <c r="G26" s="20">
        <f t="shared" si="10"/>
        <v>0.0006670533642691989</v>
      </c>
      <c r="H26" s="20">
        <f t="shared" si="8"/>
        <v>-0.03261024455393313</v>
      </c>
      <c r="I26" s="20">
        <f t="shared" si="9"/>
        <v>0.07278620577764583</v>
      </c>
      <c r="J26" s="20">
        <f t="shared" si="11"/>
        <v>0.2554763117677026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8345.64</v>
      </c>
      <c r="E27" s="19">
        <f>'[1]Медь'!C189</f>
        <v>8019.36</v>
      </c>
      <c r="F27" s="19">
        <f>'[1]Медь'!C184</f>
        <v>8032.21</v>
      </c>
      <c r="G27" s="20">
        <f t="shared" si="10"/>
        <v>0.0016023722591329559</v>
      </c>
      <c r="H27" s="20">
        <f t="shared" si="8"/>
        <v>-0.03755613709673544</v>
      </c>
      <c r="I27" s="20">
        <f t="shared" si="9"/>
        <v>0.06655420674405743</v>
      </c>
      <c r="J27" s="20">
        <f t="shared" si="11"/>
        <v>-0.14565499489448608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18729.91947959224</v>
      </c>
      <c r="E28" s="19">
        <f>'[1]Никель'!C189</f>
        <v>16950</v>
      </c>
      <c r="F28" s="19">
        <f>'[1]Никель'!C184</f>
        <v>16797</v>
      </c>
      <c r="G28" s="20">
        <f t="shared" si="10"/>
        <v>-0.009026548672566359</v>
      </c>
      <c r="H28" s="20">
        <f t="shared" si="8"/>
        <v>-0.10319956162642951</v>
      </c>
      <c r="I28" s="20">
        <f t="shared" si="9"/>
        <v>-0.1205790455259027</v>
      </c>
      <c r="J28" s="20">
        <f t="shared" si="11"/>
        <v>-0.2964607329842932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2126.00977361125</v>
      </c>
      <c r="E29" s="19">
        <f>'[1]Алюминий'!C189</f>
        <v>1970</v>
      </c>
      <c r="F29" s="19">
        <f>'[1]Алюминий'!C184</f>
        <v>1962.67</v>
      </c>
      <c r="G29" s="20">
        <f t="shared" si="10"/>
        <v>-0.003720812182741118</v>
      </c>
      <c r="H29" s="20">
        <f t="shared" si="8"/>
        <v>-0.07682926750322505</v>
      </c>
      <c r="I29" s="20">
        <f t="shared" si="9"/>
        <v>-0.06894338887841645</v>
      </c>
      <c r="J29" s="20">
        <f t="shared" si="11"/>
        <v>-0.21114549839228292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71.2</v>
      </c>
      <c r="E30" s="19">
        <f>'[1]сырье'!N90</f>
        <v>76.88</v>
      </c>
      <c r="F30" s="19">
        <f>'[1]сырье'!K90*1</f>
        <v>77.03</v>
      </c>
      <c r="G30" s="20">
        <f t="shared" si="10"/>
        <v>0.0019510926118626593</v>
      </c>
      <c r="H30" s="20">
        <f t="shared" si="8"/>
        <v>0.08188202247191012</v>
      </c>
      <c r="I30" s="20">
        <f t="shared" si="9"/>
        <v>-0.20126503525508088</v>
      </c>
      <c r="J30" s="20">
        <f t="shared" si="11"/>
        <v>-0.46226876090750435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20.42</v>
      </c>
      <c r="E31" s="19">
        <f>'[1]Сахар'!C189</f>
        <v>19.79</v>
      </c>
      <c r="F31" s="19">
        <f>'[1]Сахар'!C184</f>
        <v>20.04</v>
      </c>
      <c r="G31" s="20">
        <f t="shared" si="10"/>
        <v>0.012632642748862999</v>
      </c>
      <c r="H31" s="20">
        <f t="shared" si="8"/>
        <v>-0.018609206660137212</v>
      </c>
      <c r="I31" s="20">
        <f t="shared" si="9"/>
        <v>-0.1395448690425075</v>
      </c>
      <c r="J31" s="20">
        <f t="shared" si="11"/>
        <v>-0.36862003780718333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756.75</v>
      </c>
      <c r="E32" s="19">
        <f>'[1]сырье'!N89</f>
        <v>761.5</v>
      </c>
      <c r="F32" s="29">
        <f>'[1]сырье'!K89*1</f>
        <v>765.25</v>
      </c>
      <c r="G32" s="20">
        <f t="shared" si="10"/>
        <v>0.004924491135915865</v>
      </c>
      <c r="H32" s="20">
        <f t="shared" si="8"/>
        <v>0.01123224314502802</v>
      </c>
      <c r="I32" s="20">
        <f t="shared" si="9"/>
        <v>0.17369631901840488</v>
      </c>
      <c r="J32" s="20">
        <f>IF(ISERROR(F32/B32-1),"н/д",F32/B32-1)</f>
        <v>0.2607084019769357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884.2</v>
      </c>
      <c r="E33" s="19">
        <f>'[1]Пшеница'!C189</f>
        <v>872.4</v>
      </c>
      <c r="F33" s="19">
        <f>'[1]Пшеница'!C184</f>
        <v>880.65</v>
      </c>
      <c r="G33" s="20">
        <f t="shared" si="10"/>
        <v>0.00945667125171945</v>
      </c>
      <c r="H33" s="20">
        <f t="shared" si="8"/>
        <v>-0.00401492874915188</v>
      </c>
      <c r="I33" s="20">
        <f t="shared" si="9"/>
        <v>0.2616762177650429</v>
      </c>
      <c r="J33" s="20">
        <f>IF(ISERROR(F33/B33-1),"н/д",F33/B33-1)</f>
        <v>0.15079742842164312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41183</v>
      </c>
      <c r="E35" s="14">
        <f>IF(J35=2,F35-3,F35-1)</f>
        <v>41201</v>
      </c>
      <c r="F35" s="33">
        <f>I1</f>
        <v>41204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кс'!Q5</f>
        <v>895.1</v>
      </c>
      <c r="F37" s="19">
        <f>'[1]ост. ср-тв на кс'!P5</f>
        <v>850.7</v>
      </c>
      <c r="G37" s="20">
        <f t="shared" si="12"/>
        <v>-0.04960339626857335</v>
      </c>
      <c r="H37" s="20">
        <f aca="true" t="shared" si="13" ref="H37:H42">IF(ISERROR(F37/D37-1),"н/д",F37/D37-1)</f>
        <v>0.13593270129523316</v>
      </c>
      <c r="I37" s="20">
        <f aca="true" t="shared" si="14" ref="I37:I42">IF(ISERROR(F37/C37-1),"н/д",F37/C37-1)</f>
        <v>-0.13317709394742194</v>
      </c>
      <c r="J37" s="20">
        <f aca="true" t="shared" si="15" ref="J37:J42">IF(ISERROR(F37/B37-1),"н/д",F37/B37-1)</f>
        <v>-0.12641199424933247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кс'!S5</f>
        <v>718.1</v>
      </c>
      <c r="F38" s="19">
        <f>'[1]ост. ср-тв на кс'!R5</f>
        <v>685.6</v>
      </c>
      <c r="G38" s="20">
        <f t="shared" si="12"/>
        <v>-0.04525832056816603</v>
      </c>
      <c r="H38" s="20">
        <f t="shared" si="13"/>
        <v>0.2745863543409557</v>
      </c>
      <c r="I38" s="20">
        <f t="shared" si="14"/>
        <v>-0.0678450033990482</v>
      </c>
      <c r="J38" s="20">
        <f t="shared" si="15"/>
        <v>0.07343040551119451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6.66</v>
      </c>
      <c r="F39" s="28">
        <f>'[1]mibid-mibor'!D8</f>
        <v>6.66</v>
      </c>
      <c r="G39" s="20">
        <f t="shared" si="12"/>
        <v>0</v>
      </c>
      <c r="H39" s="20">
        <f t="shared" si="13"/>
        <v>-0.004484304932735439</v>
      </c>
      <c r="I39" s="20">
        <f t="shared" si="14"/>
        <v>0.048818897637795455</v>
      </c>
      <c r="J39" s="20">
        <f t="shared" si="15"/>
        <v>-0.0485714285714286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7.52</v>
      </c>
      <c r="F40" s="28">
        <f>'[1]mibid-mibor'!F8</f>
        <v>7.52</v>
      </c>
      <c r="G40" s="20">
        <f t="shared" si="12"/>
        <v>0</v>
      </c>
      <c r="H40" s="20">
        <f t="shared" si="13"/>
        <v>0</v>
      </c>
      <c r="I40" s="20">
        <f t="shared" si="14"/>
        <v>0.017591339648173276</v>
      </c>
      <c r="J40" s="20">
        <f t="shared" si="15"/>
        <v>0.6241900647948164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30.7195</v>
      </c>
      <c r="F41" s="28">
        <f>'[1]МакроDelay'!Q7</f>
        <v>30.7823</v>
      </c>
      <c r="G41" s="20">
        <f>IF(ISERROR(F41/E41-1),"н/д",F41/E41-1)</f>
        <v>0.0020443041065121292</v>
      </c>
      <c r="H41" s="20">
        <f>IF(ISERROR(F41/D41-1),"н/д",F41/D41-1)</f>
        <v>-0.004353605956612716</v>
      </c>
      <c r="I41" s="20">
        <f t="shared" si="14"/>
        <v>-0.0439136160186242</v>
      </c>
      <c r="J41" s="20">
        <f t="shared" si="15"/>
        <v>0.0020279947916665986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40.264</v>
      </c>
      <c r="F42" s="28">
        <f>'[1]МакроDelay'!Q9</f>
        <v>40.214</v>
      </c>
      <c r="G42" s="20">
        <f t="shared" si="12"/>
        <v>-0.0012418040929863539</v>
      </c>
      <c r="H42" s="20">
        <f t="shared" si="13"/>
        <v>0.005888150160335837</v>
      </c>
      <c r="I42" s="20">
        <f t="shared" si="14"/>
        <v>-0.034970950290855174</v>
      </c>
      <c r="J42" s="20">
        <f t="shared" si="15"/>
        <v>0.010655943704448445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41180</v>
      </c>
      <c r="E43" s="38">
        <f>'[1]ЗВР-cbr'!D4</f>
        <v>41187</v>
      </c>
      <c r="F43" s="38">
        <f>'[1]ЗВР-cbr'!D3</f>
        <v>41194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528,2</v>
      </c>
      <c r="E44" s="19" t="str">
        <f>'[1]ЗВР-cbr'!L4</f>
        <v>528</v>
      </c>
      <c r="F44" s="19" t="str">
        <f>'[1]ЗВР-cbr'!L3</f>
        <v>526</v>
      </c>
      <c r="G44" s="20">
        <f>IF(ISERROR(F44/E44-1),"н/д",F44/E44-1)</f>
        <v>-0.0037878787878787845</v>
      </c>
      <c r="H44" s="20"/>
      <c r="I44" s="20">
        <f>IF(ISERROR(F44/C44-1),"н/д",F44/C44-1)</f>
        <v>0.05622489959839361</v>
      </c>
      <c r="J44" s="20">
        <f>IF(ISERROR(F44/B44-1),"н/д",F44/B44-1)</f>
        <v>0.20173634909755545</v>
      </c>
      <c r="K44" s="13"/>
    </row>
    <row r="45" spans="1:11" ht="18.75">
      <c r="A45" s="40"/>
      <c r="B45" s="38">
        <v>40544</v>
      </c>
      <c r="C45" s="38">
        <v>40909</v>
      </c>
      <c r="D45" s="38">
        <v>41183</v>
      </c>
      <c r="E45" s="38">
        <v>41183</v>
      </c>
      <c r="F45" s="38">
        <v>41190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5.2</v>
      </c>
      <c r="E46" s="42">
        <v>5.2</v>
      </c>
      <c r="F46" s="42">
        <v>5.4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41071</v>
      </c>
      <c r="E47" s="44">
        <f>'[1]M2'!P23</f>
        <v>41102</v>
      </c>
      <c r="F47" s="44">
        <f>'[1]M2'!P22</f>
        <v>41133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0"/>
      <c r="H48" s="20">
        <f>IF(ISERROR(F48/D48-1),"н/д",F48/D48-1)</f>
        <v>-0.004282958928976677</v>
      </c>
      <c r="I48" s="20">
        <f>IF(ISERROR(F48/C48-1),"н/д",F48/C48-1)</f>
        <v>0.0378243002969012</v>
      </c>
      <c r="J48" s="20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'[1]ПромПр-во'!B36</f>
        <v>103.1</v>
      </c>
      <c r="D49" s="19">
        <f>'[1]ПромПр-во'!B34</f>
        <v>101.9</v>
      </c>
      <c r="E49" s="19">
        <f>'[1]ПромПр-во'!B37</f>
        <v>103.4</v>
      </c>
      <c r="F49" s="19">
        <f>'[1]ПромПр-во'!B38</f>
        <v>102.1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41091</v>
      </c>
      <c r="E50" s="44">
        <v>41122</v>
      </c>
      <c r="F50" s="44">
        <v>41153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0"/>
      <c r="H51" s="20">
        <f>IF(ISERROR(F51/E51-1),"н/д",F51/E51-1)</f>
        <v>-7.259879485999043E-05</v>
      </c>
      <c r="I51" s="20">
        <f>IF(ISERROR(F51/C51-1),"н/д",F51/C51-1)</f>
        <v>0.15414480997949798</v>
      </c>
      <c r="J51" s="20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0"/>
      <c r="H52" s="20">
        <f>IF(ISERROR(F52/E52-1),"н/д",F52/E52-1)</f>
        <v>-0.017721611100733003</v>
      </c>
      <c r="I52" s="20">
        <f>IF(ISERROR(F52/C52-1),"н/д",F52/C52-1)</f>
        <v>0.056543134044599874</v>
      </c>
      <c r="J52" s="20">
        <f>IF(ISERROR(F52/B52-1),"н/д",F52/B52-1)</f>
        <v>0.505751614070505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41091</v>
      </c>
      <c r="E54" s="44">
        <v>41122</v>
      </c>
      <c r="F54" s="44">
        <v>41153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1047.7</v>
      </c>
      <c r="E55" s="19">
        <f>'[1]Дох-Расх фед.б.'!J5*1</f>
        <v>1106.2</v>
      </c>
      <c r="F55" s="19">
        <f>'[1]Дох-Расх фед.б.'!J4*1</f>
        <v>1030.7</v>
      </c>
      <c r="G55" s="20">
        <f>IF(ISERROR(F55/E55-1),"н/д",F55/E55-1)</f>
        <v>-0.0682516723919725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1012.5</v>
      </c>
      <c r="E56" s="19">
        <f>'[1]Дох-Расх фед.б.'!J29*1</f>
        <v>859.4</v>
      </c>
      <c r="F56" s="19">
        <f>'[1]Дох-Расх фед.б.'!J28*1</f>
        <v>924.3</v>
      </c>
      <c r="G56" s="20">
        <f>IF(ISERROR(F56/E56-1),"н/д",F56/E56-1)</f>
        <v>0.07551780311845468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35.200000000000045</v>
      </c>
      <c r="E57" s="25">
        <f>E55-E56</f>
        <v>246.80000000000007</v>
      </c>
      <c r="F57" s="19">
        <f>F55-F56</f>
        <v>106.40000000000009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41030</v>
      </c>
      <c r="E58" s="44">
        <v>41061</v>
      </c>
      <c r="F58" s="44">
        <v>41091</v>
      </c>
      <c r="G58" s="47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2">
        <v>400.42</v>
      </c>
      <c r="C59" s="42">
        <v>522</v>
      </c>
      <c r="D59" s="42">
        <v>46</v>
      </c>
      <c r="E59" s="42">
        <v>40.796</v>
      </c>
      <c r="F59" s="42">
        <v>40.645</v>
      </c>
      <c r="G59" s="20">
        <f>IF(ISERROR(F59/E59-1),"н/д",F59/E59-1)</f>
        <v>-0.0037013432689478876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2">
        <v>248.74</v>
      </c>
      <c r="C60" s="42">
        <v>323.2</v>
      </c>
      <c r="D60" s="42">
        <v>26.9</v>
      </c>
      <c r="E60" s="42">
        <v>26.797</v>
      </c>
      <c r="F60" s="42">
        <v>29.594</v>
      </c>
      <c r="G60" s="20">
        <f>IF(ISERROR(F60/E60-1),"н/д",F60/E60-1)</f>
        <v>0.10437735567414275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19.1</v>
      </c>
      <c r="E61" s="42">
        <f>E59-E60</f>
        <v>13.998999999999999</v>
      </c>
      <c r="F61" s="42">
        <f>F59-F60</f>
        <v>11.051000000000002</v>
      </c>
      <c r="G61" s="20">
        <f>IF(ISERROR(F61/E61-1),"н/д",F61/E61-1)</f>
        <v>-0.2105864704621757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2"/>
      <c r="G74" s="10"/>
      <c r="H74" s="10"/>
      <c r="I74" s="10"/>
      <c r="J74" s="10"/>
    </row>
    <row r="75" spans="1:10" s="8" customFormat="1" ht="15.75">
      <c r="A75" s="54"/>
      <c r="B75" s="54"/>
      <c r="C75" s="56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6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6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6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6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6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6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6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6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6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6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spans="1:10" s="8" customFormat="1" ht="15.75">
      <c r="A168" s="54"/>
      <c r="B168" s="54"/>
      <c r="C168" s="55"/>
      <c r="D168" s="55"/>
      <c r="E168" s="55"/>
      <c r="F168" s="55"/>
      <c r="G168" s="10"/>
      <c r="H168" s="10"/>
      <c r="I168" s="10"/>
      <c r="J168" s="10"/>
    </row>
    <row r="169" spans="1:10" s="8" customFormat="1" ht="15.75">
      <c r="A169" s="54"/>
      <c r="B169" s="54"/>
      <c r="C169" s="55"/>
      <c r="D169" s="55"/>
      <c r="E169" s="55"/>
      <c r="F169" s="55"/>
      <c r="G169" s="10"/>
      <c r="H169" s="10"/>
      <c r="I169" s="10"/>
      <c r="J169" s="10"/>
    </row>
    <row r="170" spans="1:10" s="8" customFormat="1" ht="15.75">
      <c r="A170" s="54"/>
      <c r="B170" s="54"/>
      <c r="C170" s="55"/>
      <c r="D170" s="55"/>
      <c r="E170" s="55"/>
      <c r="F170" s="55"/>
      <c r="G170" s="10"/>
      <c r="H170" s="10"/>
      <c r="I170" s="10"/>
      <c r="J170" s="10"/>
    </row>
    <row r="171" spans="1:10" s="8" customFormat="1" ht="15.75">
      <c r="A171" s="54"/>
      <c r="B171" s="54"/>
      <c r="C171" s="55"/>
      <c r="D171" s="55"/>
      <c r="E171" s="55"/>
      <c r="F171" s="55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2012-10-22T09:10:35Z</dcterms:created>
  <dcterms:modified xsi:type="dcterms:W3CDTF">2012-10-22T09:12:04Z</dcterms:modified>
  <cp:category/>
  <cp:version/>
  <cp:contentType/>
  <cp:contentStatus/>
</cp:coreProperties>
</file>