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<sst xmlns="http://schemas.openxmlformats.org/spreadsheetml/2006/main" count="94" uniqueCount="78">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</sst>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7503,55</v>
          </cell>
          <cell r="S94">
            <v>7434.93</v>
          </cell>
        </row>
        <row r="106">
          <cell r="K106" t="str">
            <v>378,20</v>
          </cell>
          <cell r="S106">
            <v>375.78999999999996</v>
          </cell>
        </row>
        <row r="142">
          <cell r="K142" t="str">
            <v>743,43</v>
          </cell>
          <cell r="S142">
            <v>750.9599999999999</v>
          </cell>
        </row>
        <row r="170">
          <cell r="K170" t="str">
            <v>4298,28</v>
          </cell>
          <cell r="S170">
            <v>4297.25</v>
          </cell>
        </row>
      </sheetData>
      <sheetData sheetId="2">
        <row r="34">
          <cell r="I34" t="str">
            <v>7391,36</v>
          </cell>
          <cell r="L34">
            <v>7343.41</v>
          </cell>
        </row>
        <row r="111">
          <cell r="I111" t="str">
            <v>5837,14</v>
          </cell>
          <cell r="L111">
            <v>5801.2300000000005</v>
          </cell>
        </row>
        <row r="168">
          <cell r="I168" t="str">
            <v>3542,77</v>
          </cell>
          <cell r="L168">
            <v>3515.09</v>
          </cell>
        </row>
      </sheetData>
      <sheetData sheetId="3">
        <row r="3">
          <cell r="D3">
            <v>41229</v>
          </cell>
          <cell r="L3" t="str">
            <v>522,2</v>
          </cell>
        </row>
        <row r="4">
          <cell r="D4">
            <v>41222</v>
          </cell>
          <cell r="L4" t="str">
            <v>522,7</v>
          </cell>
        </row>
        <row r="5">
          <cell r="D5">
            <v>41215</v>
          </cell>
          <cell r="L5" t="str">
            <v>526,4</v>
          </cell>
        </row>
      </sheetData>
      <sheetData sheetId="4">
        <row r="8">
          <cell r="C8">
            <v>6.81</v>
          </cell>
          <cell r="D8">
            <v>6.81</v>
          </cell>
          <cell r="E8">
            <v>7.63</v>
          </cell>
          <cell r="F8">
            <v>7.63</v>
          </cell>
        </row>
      </sheetData>
      <sheetData sheetId="5">
        <row r="7">
          <cell r="L7">
            <v>30.941</v>
          </cell>
          <cell r="Q7">
            <v>31.1408</v>
          </cell>
        </row>
        <row r="9">
          <cell r="L9">
            <v>40.1893</v>
          </cell>
          <cell r="Q9">
            <v>40.2339</v>
          </cell>
        </row>
      </sheetData>
      <sheetData sheetId="6">
        <row r="83">
          <cell r="M83" t="str">
            <v>86,88</v>
          </cell>
          <cell r="P83">
            <v>86.5</v>
          </cell>
        </row>
      </sheetData>
      <sheetData sheetId="7">
        <row r="22">
          <cell r="P22">
            <v>41163</v>
          </cell>
          <cell r="Q22">
            <v>24657.5</v>
          </cell>
        </row>
        <row r="23">
          <cell r="P23">
            <v>41133</v>
          </cell>
          <cell r="Q23">
            <v>24573.5</v>
          </cell>
        </row>
        <row r="24">
          <cell r="P24">
            <v>41102</v>
          </cell>
          <cell r="Q24">
            <v>24564.3</v>
          </cell>
        </row>
      </sheetData>
      <sheetData sheetId="8">
        <row r="4">
          <cell r="J4" t="str">
            <v>1070,9</v>
          </cell>
        </row>
        <row r="5">
          <cell r="J5" t="str">
            <v>1030,7</v>
          </cell>
        </row>
        <row r="6">
          <cell r="J6" t="str">
            <v>1106,2</v>
          </cell>
        </row>
        <row r="28">
          <cell r="J28" t="str">
            <v>989,9</v>
          </cell>
        </row>
        <row r="29">
          <cell r="J29" t="str">
            <v>924,3</v>
          </cell>
        </row>
        <row r="30">
          <cell r="J30" t="str">
            <v>859,4</v>
          </cell>
        </row>
      </sheetData>
      <sheetData sheetId="9">
        <row r="38">
          <cell r="B38">
            <v>103.4</v>
          </cell>
        </row>
        <row r="39">
          <cell r="B39">
            <v>102.1</v>
          </cell>
        </row>
        <row r="40">
          <cell r="B40">
            <v>102</v>
          </cell>
        </row>
        <row r="44">
          <cell r="B44">
            <v>102.8</v>
          </cell>
        </row>
      </sheetData>
      <sheetData sheetId="10">
        <row r="5">
          <cell r="U5">
            <v>741.3</v>
          </cell>
          <cell r="V5">
            <v>709.9</v>
          </cell>
          <cell r="W5">
            <v>542.2</v>
          </cell>
          <cell r="X5">
            <v>515.3</v>
          </cell>
        </row>
      </sheetData>
      <sheetData sheetId="12">
        <row r="187">
          <cell r="C187">
            <v>109.8327</v>
          </cell>
        </row>
        <row r="192">
          <cell r="C192">
            <v>109.51</v>
          </cell>
        </row>
      </sheetData>
      <sheetData sheetId="13">
        <row r="187">
          <cell r="C187">
            <v>1722.1</v>
          </cell>
        </row>
        <row r="192">
          <cell r="C192">
            <v>1716.5</v>
          </cell>
        </row>
      </sheetData>
      <sheetData sheetId="14">
        <row r="187">
          <cell r="C187">
            <v>7813.22</v>
          </cell>
        </row>
        <row r="192">
          <cell r="C192">
            <v>7770.23</v>
          </cell>
        </row>
      </sheetData>
      <sheetData sheetId="15">
        <row r="187">
          <cell r="C187">
            <v>17124</v>
          </cell>
        </row>
        <row r="192">
          <cell r="C192">
            <v>16980</v>
          </cell>
        </row>
      </sheetData>
      <sheetData sheetId="16">
        <row r="187">
          <cell r="C187">
            <v>2024.5</v>
          </cell>
        </row>
        <row r="192">
          <cell r="C192">
            <v>2000</v>
          </cell>
        </row>
      </sheetData>
      <sheetData sheetId="17">
        <row r="187">
          <cell r="C187">
            <v>18.79</v>
          </cell>
        </row>
        <row r="192">
          <cell r="C192">
            <v>19.23</v>
          </cell>
        </row>
      </sheetData>
      <sheetData sheetId="18">
        <row r="187">
          <cell r="C187">
            <v>876.6</v>
          </cell>
        </row>
        <row r="192">
          <cell r="C192">
            <v>876</v>
          </cell>
        </row>
      </sheetData>
      <sheetData sheetId="19">
        <row r="187">
          <cell r="C187">
            <v>19103.7736</v>
          </cell>
        </row>
        <row r="192">
          <cell r="C192">
            <v>18842.08</v>
          </cell>
        </row>
      </sheetData>
      <sheetData sheetId="20">
        <row r="187">
          <cell r="C187">
            <v>56539.4</v>
          </cell>
        </row>
        <row r="192">
          <cell r="C192">
            <v>56248.09</v>
          </cell>
        </row>
      </sheetData>
      <sheetData sheetId="21">
        <row r="187">
          <cell r="C187">
            <v>9400.88</v>
          </cell>
        </row>
        <row r="192">
          <cell r="C192">
            <v>9308.35</v>
          </cell>
        </row>
      </sheetData>
      <sheetData sheetId="22">
        <row r="187">
          <cell r="C187">
            <v>1409.93</v>
          </cell>
        </row>
        <row r="192">
          <cell r="C192">
            <v>1398.94</v>
          </cell>
        </row>
      </sheetData>
      <sheetData sheetId="23">
        <row r="187">
          <cell r="C187">
            <v>2991.78</v>
          </cell>
        </row>
        <row r="192">
          <cell r="C192">
            <v>2967.79</v>
          </cell>
        </row>
      </sheetData>
      <sheetData sheetId="24">
        <row r="187">
          <cell r="C187">
            <v>12985.11</v>
          </cell>
        </row>
        <row r="192">
          <cell r="C192">
            <v>12878.13</v>
          </cell>
        </row>
      </sheetData>
      <sheetData sheetId="25">
        <row r="187">
          <cell r="C187">
            <v>1391.18</v>
          </cell>
        </row>
        <row r="192">
          <cell r="C192">
            <v>1380.94</v>
          </cell>
        </row>
      </sheetData>
      <sheetData sheetId="26">
        <row r="187">
          <cell r="C187">
            <v>1417.13</v>
          </cell>
        </row>
        <row r="192">
          <cell r="C192">
            <v>1397.38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41242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41214</v>
      </c>
      <c r="E4" s="14">
        <f>IF(J4=2,F4-3,F4-1)</f>
        <v>41241</v>
      </c>
      <c r="F4" s="14">
        <f>I1</f>
        <v>41242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1443.5</v>
      </c>
      <c r="E6" s="19">
        <f>'[1]РТС'!C192</f>
        <v>1397.38</v>
      </c>
      <c r="F6" s="19">
        <f>'[1]РТС'!C187</f>
        <v>1417.13</v>
      </c>
      <c r="G6" s="20">
        <f>IF(ISERROR(F6/E6-1),"н/д",F6/E6-1)</f>
        <v>0.01413359286665039</v>
      </c>
      <c r="H6" s="20">
        <f>IF(ISERROR(F6/D6-1),"н/д",F6/D6-1)</f>
        <v>-0.018268098372012376</v>
      </c>
      <c r="I6" s="20">
        <f>IF(ISERROR(F6/C6-1),"н/д",F6/C6-1)</f>
        <v>-0.009133846569421733</v>
      </c>
      <c r="J6" s="20">
        <f>IF(ISERROR(F6/B6-1),"н/д",F6/B6-1)</f>
        <v>-0.19936158192090392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1430.91</v>
      </c>
      <c r="E7" s="19">
        <f>'[1]ММВБ'!C192</f>
        <v>1380.94</v>
      </c>
      <c r="F7" s="19">
        <f>'[1]ММВБ'!C187</f>
        <v>1391.18</v>
      </c>
      <c r="G7" s="20">
        <f>IF(ISERROR(F7/E7-1),"н/д",F7/E7-1)</f>
        <v>0.007415238895245313</v>
      </c>
      <c r="H7" s="20">
        <f>IF(ISERROR(F7/D7-1),"н/д",F7/D7-1)</f>
        <v>-0.027765547798254242</v>
      </c>
      <c r="I7" s="20">
        <f>IF(ISERROR(F7/C7-1),"н/д",F7/C7-1)</f>
        <v>-0.03947731115797548</v>
      </c>
      <c r="J7" s="20">
        <f>IF(ISERROR(F7/B7-1),"н/д",F7/B7-1)</f>
        <v>-0.16595923261390888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13096.46</v>
      </c>
      <c r="E9" s="19">
        <f>'[1]DJIA (США)'!C192</f>
        <v>12878.13</v>
      </c>
      <c r="F9" s="19">
        <f>'[1]DJIA (США)'!C187</f>
        <v>12985.11</v>
      </c>
      <c r="G9" s="20">
        <f aca="true" t="shared" si="0" ref="G9:G15">IF(ISERROR(F9/E9-1),"н/д",F9/E9-1)</f>
        <v>0.008307106699497524</v>
      </c>
      <c r="H9" s="20">
        <f>IF(ISERROR(F9/D9-1),"н/д",F9/D9-1)</f>
        <v>-0.008502297567434147</v>
      </c>
      <c r="I9" s="20">
        <f>IF(ISERROR(F9/C9-1),"н/д",F9/C9-1)</f>
        <v>0.050580668240712834</v>
      </c>
      <c r="J9" s="20">
        <f aca="true" t="shared" si="1" ref="J9:J15">IF(ISERROR(F9/B9-1),"н/д",F9/B9-1)</f>
        <v>0.11221498929336193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2977.23</v>
      </c>
      <c r="E10" s="19">
        <f>'[1]NASDAQ Composite (США)'!C192</f>
        <v>2967.79</v>
      </c>
      <c r="F10" s="19">
        <f>'[1]NASDAQ Composite (США)'!C187</f>
        <v>2991.78</v>
      </c>
      <c r="G10" s="20">
        <f t="shared" si="0"/>
        <v>0.008083456039679415</v>
      </c>
      <c r="H10" s="20">
        <f aca="true" t="shared" si="2" ref="H10:H15">IF(ISERROR(F10/D10-1),"н/д",F10/D10-1)</f>
        <v>0.00488709303614443</v>
      </c>
      <c r="I10" s="20">
        <f aca="true" t="shared" si="3" ref="I10:I15">IF(ISERROR(F10/C10-1),"н/д",F10/C10-1)</f>
        <v>0.11875420928355807</v>
      </c>
      <c r="J10" s="20">
        <f t="shared" si="1"/>
        <v>0.10683684794672588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1412.16</v>
      </c>
      <c r="E11" s="19">
        <f>'[1]S&amp;P500 (США)'!C192</f>
        <v>1398.94</v>
      </c>
      <c r="F11" s="19">
        <f>'[1]S&amp;P500 (США)'!C187</f>
        <v>1409.93</v>
      </c>
      <c r="G11" s="20">
        <f t="shared" si="0"/>
        <v>0.007855948074971142</v>
      </c>
      <c r="H11" s="20">
        <f>IF(ISERROR(F11/D11-1),"н/д",F11/D11-1)</f>
        <v>-0.0015791411738046435</v>
      </c>
      <c r="I11" s="20">
        <f t="shared" si="3"/>
        <v>0.10339380167096102</v>
      </c>
      <c r="J11" s="20">
        <f t="shared" si="1"/>
        <v>0.10843553459119493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3429.27</v>
      </c>
      <c r="E12" s="19">
        <f>'[1]евр-индексы'!L168</f>
        <v>3515.09</v>
      </c>
      <c r="F12" s="19">
        <f>'[1]евр-индексы'!I168*1</f>
        <v>3542.77</v>
      </c>
      <c r="G12" s="20">
        <f t="shared" si="0"/>
        <v>0.007874620564480628</v>
      </c>
      <c r="H12" s="20">
        <f t="shared" si="2"/>
        <v>0.033097423066716924</v>
      </c>
      <c r="I12" s="20">
        <f t="shared" si="3"/>
        <v>0.1292201086263609</v>
      </c>
      <c r="J12" s="20">
        <f t="shared" si="1"/>
        <v>-0.06818253550762754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7260.63</v>
      </c>
      <c r="E13" s="19">
        <f>'[1]евр-индексы'!L34</f>
        <v>7343.41</v>
      </c>
      <c r="F13" s="19">
        <f>'[1]евр-индексы'!I34*1</f>
        <v>7391.36</v>
      </c>
      <c r="G13" s="20">
        <f t="shared" si="0"/>
        <v>0.006529664011678538</v>
      </c>
      <c r="H13" s="20">
        <f t="shared" si="2"/>
        <v>0.018005324606817696</v>
      </c>
      <c r="I13" s="20">
        <f t="shared" si="3"/>
        <v>0.22011515503671242</v>
      </c>
      <c r="J13" s="20">
        <f t="shared" si="1"/>
        <v>0.04545403111739743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5782.7</v>
      </c>
      <c r="E14" s="19">
        <f>'[1]евр-индексы'!L111</f>
        <v>5801.2300000000005</v>
      </c>
      <c r="F14" s="19">
        <f>'[1]евр-индексы'!I111*1</f>
        <v>5837.14</v>
      </c>
      <c r="G14" s="20">
        <f t="shared" si="0"/>
        <v>0.006190066589326637</v>
      </c>
      <c r="H14" s="20">
        <f t="shared" si="2"/>
        <v>0.009414287443581859</v>
      </c>
      <c r="I14" s="20">
        <f t="shared" si="3"/>
        <v>0.03318064031945167</v>
      </c>
      <c r="J14" s="20">
        <f t="shared" si="1"/>
        <v>-0.01995634654130285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8946.87</v>
      </c>
      <c r="E15" s="19">
        <f>'[1]Япония'!C192</f>
        <v>9308.35</v>
      </c>
      <c r="F15" s="19">
        <f>'[1]Япония'!C187</f>
        <v>9400.88</v>
      </c>
      <c r="G15" s="20">
        <f t="shared" si="0"/>
        <v>0.009940537259557125</v>
      </c>
      <c r="H15" s="20">
        <f t="shared" si="2"/>
        <v>0.05074512091938277</v>
      </c>
      <c r="I15" s="20">
        <f t="shared" si="3"/>
        <v>0.1204360045878421</v>
      </c>
      <c r="J15" s="20">
        <f t="shared" si="1"/>
        <v>-0.10816051608006838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7179.64</v>
      </c>
      <c r="E17" s="19">
        <f>'[1]азия-индексы'!S94*1</f>
        <v>7434.93</v>
      </c>
      <c r="F17" s="19">
        <f>'[1]азия-индексы'!K94*1</f>
        <v>7503.55</v>
      </c>
      <c r="G17" s="20">
        <f aca="true" t="shared" si="4" ref="G17:G22">IF(ISERROR(F17/E17-1),"н/д",F17/E17-1)</f>
        <v>0.00922940767431557</v>
      </c>
      <c r="H17" s="20">
        <f aca="true" t="shared" si="5" ref="H17:H22">IF(ISERROR(F17/D17-1),"н/д",F17/D17-1)</f>
        <v>0.04511507540768056</v>
      </c>
      <c r="I17" s="20">
        <f aca="true" t="shared" si="6" ref="I17:I22">IF(ISERROR(F17/C17-1),"н/д",F17/C17-1)</f>
        <v>0.057875043704815</v>
      </c>
      <c r="J17" s="20">
        <f aca="true" t="shared" si="7" ref="J17:J22">IF(ISERROR(F17/B17-1),"н/д",F17/B17-1)</f>
        <v>-0.1490644136992515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387.95</v>
      </c>
      <c r="E18" s="19">
        <f>'[1]азия-индексы'!S106</f>
        <v>375.78999999999996</v>
      </c>
      <c r="F18" s="19">
        <f>'[1]азия-индексы'!K106*1</f>
        <v>378.2</v>
      </c>
      <c r="G18" s="20">
        <f t="shared" si="4"/>
        <v>0.006413156284095001</v>
      </c>
      <c r="H18" s="20">
        <f t="shared" si="5"/>
        <v>-0.02513210465266147</v>
      </c>
      <c r="I18" s="20">
        <f>IF(ISERROR(F18/C18-1),"н/д",F18/C18-1)</f>
        <v>0.11458210538724511</v>
      </c>
      <c r="J18" s="20">
        <f t="shared" si="7"/>
        <v>-0.21372141372141373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18561.7</v>
      </c>
      <c r="E19" s="19">
        <f>'[1]Индия'!C192</f>
        <v>18842.08</v>
      </c>
      <c r="F19" s="19">
        <f>'[1]Индия'!C187</f>
        <v>19103.7736</v>
      </c>
      <c r="G19" s="20">
        <f t="shared" si="4"/>
        <v>0.013888785102281531</v>
      </c>
      <c r="H19" s="20">
        <f t="shared" si="5"/>
        <v>0.029203876800077522</v>
      </c>
      <c r="I19" s="20">
        <f t="shared" si="6"/>
        <v>0.20797419113332394</v>
      </c>
      <c r="J19" s="20">
        <f t="shared" si="7"/>
        <v>-0.0027440732415482394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4330.589999999999</v>
      </c>
      <c r="E20" s="19">
        <f>'[1]азия-индексы'!S170</f>
        <v>4297.25</v>
      </c>
      <c r="F20" s="19">
        <f>'[1]азия-индексы'!K170*1</f>
        <v>4298.28</v>
      </c>
      <c r="G20" s="20">
        <f t="shared" si="4"/>
        <v>0.00023968817266850628</v>
      </c>
      <c r="H20" s="20">
        <f t="shared" si="5"/>
        <v>-0.007460877155306633</v>
      </c>
      <c r="I20" s="20">
        <f t="shared" si="6"/>
        <v>0.1052205283011105</v>
      </c>
      <c r="J20" s="20">
        <f>IF(ISERROR(F20/B20-1),"н/д",F20/B20-1)</f>
        <v>0.23549295774647883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860.4499999999999</v>
      </c>
      <c r="E21" s="19">
        <f>'[1]азия-индексы'!S142</f>
        <v>750.9599999999999</v>
      </c>
      <c r="F21" s="19">
        <f>'[1]азия-индексы'!K142*1</f>
        <v>743.43</v>
      </c>
      <c r="G21" s="20">
        <f t="shared" si="4"/>
        <v>-0.01002716522850744</v>
      </c>
      <c r="H21" s="20">
        <f t="shared" si="5"/>
        <v>-0.13599860538090536</v>
      </c>
      <c r="I21" s="20">
        <f t="shared" si="6"/>
        <v>-0.1235410624602109</v>
      </c>
      <c r="J21" s="20">
        <f t="shared" si="7"/>
        <v>-0.40950754567116765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57068.18</v>
      </c>
      <c r="E22" s="19">
        <f>'[1]Бразилия'!C192</f>
        <v>56248.09</v>
      </c>
      <c r="F22" s="19">
        <f>'[1]Бразилия'!C187</f>
        <v>56539.4</v>
      </c>
      <c r="G22" s="20">
        <f t="shared" si="4"/>
        <v>0.005179020300956072</v>
      </c>
      <c r="H22" s="20">
        <f t="shared" si="5"/>
        <v>-0.009265758957093029</v>
      </c>
      <c r="I22" s="20">
        <f t="shared" si="6"/>
        <v>-0.03516991445617157</v>
      </c>
      <c r="J22" s="20">
        <f t="shared" si="7"/>
        <v>-0.19375750067306408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107.34</v>
      </c>
      <c r="E24" s="19">
        <f>'[1]нефть Brent'!C192</f>
        <v>109.51</v>
      </c>
      <c r="F24" s="29">
        <f>'[1]нефть Brent'!C187</f>
        <v>109.8327</v>
      </c>
      <c r="G24" s="20">
        <f>IF(ISERROR(F24/E24-1),"н/д",F24/E24-1)</f>
        <v>0.002946762852707563</v>
      </c>
      <c r="H24" s="20">
        <f aca="true" t="shared" si="8" ref="H24:H33">IF(ISERROR(F24/D24-1),"н/д",F24/D24-1)</f>
        <v>0.02322247065399674</v>
      </c>
      <c r="I24" s="20">
        <f aca="true" t="shared" si="9" ref="I24:I33">IF(ISERROR(F24/C24-1),"н/д",F24/C24-1)</f>
        <v>-0.023275233437083154</v>
      </c>
      <c r="J24" s="20">
        <f>IF(ISERROR(F24/B24-1),"н/д",F24/B24-1)</f>
        <v>0.1476771159874608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87.09</v>
      </c>
      <c r="E25" s="19">
        <f>'[1]сырье'!P83</f>
        <v>86.5</v>
      </c>
      <c r="F25" s="29">
        <f>'[1]сырье'!M83*1</f>
        <v>86.88</v>
      </c>
      <c r="G25" s="20">
        <f aca="true" t="shared" si="10" ref="G25:G33">IF(ISERROR(F25/E25-1),"н/д",F25/E25-1)</f>
        <v>0.004393063583814971</v>
      </c>
      <c r="H25" s="20">
        <f t="shared" si="8"/>
        <v>-0.0024112986565623107</v>
      </c>
      <c r="I25" s="20">
        <f t="shared" si="9"/>
        <v>-0.14243411311815213</v>
      </c>
      <c r="J25" s="20">
        <f aca="true" t="shared" si="11" ref="J25:J31">IF(ISERROR(F25/B25-1),"н/д",F25/B25-1)</f>
        <v>-0.02655462184873958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1715.5</v>
      </c>
      <c r="E26" s="19">
        <f>'[1]Золото'!C192</f>
        <v>1716.5</v>
      </c>
      <c r="F26" s="19">
        <f>'[1]Золото'!C187</f>
        <v>1722.1</v>
      </c>
      <c r="G26" s="20">
        <f t="shared" si="10"/>
        <v>0.003262452665307336</v>
      </c>
      <c r="H26" s="20">
        <f t="shared" si="8"/>
        <v>0.0038472748469833284</v>
      </c>
      <c r="I26" s="20">
        <f t="shared" si="9"/>
        <v>0.07088956031051441</v>
      </c>
      <c r="J26" s="20">
        <f t="shared" si="11"/>
        <v>0.2532566770977367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7830.86</v>
      </c>
      <c r="E27" s="19">
        <f>'[1]Медь'!C192</f>
        <v>7770.23</v>
      </c>
      <c r="F27" s="19">
        <f>'[1]Медь'!C187</f>
        <v>7813.22</v>
      </c>
      <c r="G27" s="20">
        <f t="shared" si="10"/>
        <v>0.005532654760541211</v>
      </c>
      <c r="H27" s="20">
        <f t="shared" si="8"/>
        <v>-0.002252626148341208</v>
      </c>
      <c r="I27" s="20">
        <f t="shared" si="9"/>
        <v>0.037475695881557414</v>
      </c>
      <c r="J27" s="20">
        <f t="shared" si="11"/>
        <v>-0.16894783866575902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16300</v>
      </c>
      <c r="E28" s="19">
        <f>'[1]Никель'!C192</f>
        <v>16980</v>
      </c>
      <c r="F28" s="19">
        <f>'[1]Никель'!C187</f>
        <v>17124</v>
      </c>
      <c r="G28" s="20">
        <f t="shared" si="10"/>
        <v>0.008480565371024706</v>
      </c>
      <c r="H28" s="20">
        <f t="shared" si="8"/>
        <v>0.05055214723926382</v>
      </c>
      <c r="I28" s="20">
        <f t="shared" si="9"/>
        <v>-0.10345868759811616</v>
      </c>
      <c r="J28" s="20">
        <f t="shared" si="11"/>
        <v>-0.28276439790575914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1940</v>
      </c>
      <c r="E29" s="19">
        <f>'[1]Алюминий'!C192</f>
        <v>2000</v>
      </c>
      <c r="F29" s="19">
        <f>'[1]Алюминий'!C187</f>
        <v>2024.5</v>
      </c>
      <c r="G29" s="20">
        <f t="shared" si="10"/>
        <v>0.012250000000000094</v>
      </c>
      <c r="H29" s="20">
        <f t="shared" si="8"/>
        <v>0.0435567010309279</v>
      </c>
      <c r="I29" s="20">
        <f t="shared" si="9"/>
        <v>-0.0396123091423185</v>
      </c>
      <c r="J29" s="20">
        <f t="shared" si="11"/>
        <v>-0.1862942122186495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70.21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0.0022788776527562504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19.46</v>
      </c>
      <c r="E31" s="19">
        <f>'[1]Сахар'!C192</f>
        <v>19.23</v>
      </c>
      <c r="F31" s="19">
        <f>'[1]Сахар'!C187</f>
        <v>18.79</v>
      </c>
      <c r="G31" s="20">
        <f t="shared" si="10"/>
        <v>-0.02288091523660951</v>
      </c>
      <c r="H31" s="20">
        <f t="shared" si="8"/>
        <v>-0.03442959917780075</v>
      </c>
      <c r="I31" s="20">
        <f t="shared" si="9"/>
        <v>-0.19321597252039502</v>
      </c>
      <c r="J31" s="20">
        <f t="shared" si="11"/>
        <v>-0.40800252047889096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751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-0.003661784287616543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868.4</v>
      </c>
      <c r="E33" s="19">
        <f>'[1]Пшеница'!C192</f>
        <v>876</v>
      </c>
      <c r="F33" s="19">
        <f>'[1]Пшеница'!C187</f>
        <v>876.6</v>
      </c>
      <c r="G33" s="20">
        <f t="shared" si="10"/>
        <v>0.00068493150684934</v>
      </c>
      <c r="H33" s="20">
        <f t="shared" si="8"/>
        <v>0.009442653155228076</v>
      </c>
      <c r="I33" s="20">
        <f t="shared" si="9"/>
        <v>0.2558739255014326</v>
      </c>
      <c r="J33" s="20">
        <f>IF(ISERROR(F33/B33-1),"н/д",F33/B33-1)</f>
        <v>0.14550505394244295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41214</v>
      </c>
      <c r="E35" s="14">
        <f>IF(J35=2,F35-3,F35-1)</f>
        <v>41241</v>
      </c>
      <c r="F35" s="33">
        <f>I1</f>
        <v>41242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кс'!V5</f>
        <v>709.9</v>
      </c>
      <c r="F37" s="19">
        <f>'[1]ост. ср-тв на кс'!U5</f>
        <v>741.3</v>
      </c>
      <c r="G37" s="20">
        <f t="shared" si="12"/>
        <v>0.04423158191294552</v>
      </c>
      <c r="H37" s="20">
        <f aca="true" t="shared" si="13" ref="H37:H42">IF(ISERROR(F37/D37-1),"н/д",F37/D37-1)</f>
        <v>-0.010148217385498759</v>
      </c>
      <c r="I37" s="20">
        <f aca="true" t="shared" si="14" ref="I37:I42">IF(ISERROR(F37/C37-1),"н/д",F37/C37-1)</f>
        <v>-0.24465049928673321</v>
      </c>
      <c r="J37" s="20">
        <f aca="true" t="shared" si="15" ref="J37:J42">IF(ISERROR(F37/B37-1),"н/д",F37/B37-1)</f>
        <v>-0.23875539125077017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кс'!X5</f>
        <v>515.3</v>
      </c>
      <c r="F38" s="19">
        <f>'[1]ост. ср-тв на кс'!W5</f>
        <v>542.2</v>
      </c>
      <c r="G38" s="20">
        <f t="shared" si="12"/>
        <v>0.05220260042693603</v>
      </c>
      <c r="H38" s="20">
        <f t="shared" si="13"/>
        <v>0.007994050938836317</v>
      </c>
      <c r="I38" s="20">
        <f t="shared" si="14"/>
        <v>-0.26281441196464983</v>
      </c>
      <c r="J38" s="20">
        <f t="shared" si="15"/>
        <v>-0.15108814780021917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6.81</v>
      </c>
      <c r="F39" s="28">
        <f>'[1]mibid-mibor'!D8</f>
        <v>6.81</v>
      </c>
      <c r="G39" s="20">
        <f t="shared" si="12"/>
        <v>0</v>
      </c>
      <c r="H39" s="20">
        <f t="shared" si="13"/>
        <v>0.017937219730941534</v>
      </c>
      <c r="I39" s="20">
        <f t="shared" si="14"/>
        <v>0.07244094488188968</v>
      </c>
      <c r="J39" s="20">
        <f t="shared" si="15"/>
        <v>-0.027142857142857246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7.63</v>
      </c>
      <c r="F40" s="28">
        <f>'[1]mibid-mibor'!F8</f>
        <v>7.63</v>
      </c>
      <c r="G40" s="20">
        <f t="shared" si="12"/>
        <v>0</v>
      </c>
      <c r="H40" s="20">
        <f t="shared" si="13"/>
        <v>0.0146276595744681</v>
      </c>
      <c r="I40" s="20">
        <f t="shared" si="14"/>
        <v>0.03247631935047357</v>
      </c>
      <c r="J40" s="20">
        <f t="shared" si="15"/>
        <v>0.6479481641468683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30.941</v>
      </c>
      <c r="F41" s="28">
        <f>'[1]МакроDelay'!Q7</f>
        <v>31.1408</v>
      </c>
      <c r="G41" s="20">
        <f>IF(ISERROR(F41/E41-1),"н/д",F41/E41-1)</f>
        <v>0.006457451278239157</v>
      </c>
      <c r="H41" s="20">
        <f>IF(ISERROR(F41/D41-1),"н/д",F41/D41-1)</f>
        <v>0.007241993860962692</v>
      </c>
      <c r="I41" s="20">
        <f t="shared" si="14"/>
        <v>-0.032778744074119626</v>
      </c>
      <c r="J41" s="20">
        <f t="shared" si="15"/>
        <v>0.013697916666666643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40.1893</v>
      </c>
      <c r="F42" s="28">
        <f>'[1]МакроDelay'!Q9</f>
        <v>40.2339</v>
      </c>
      <c r="G42" s="20">
        <f t="shared" si="12"/>
        <v>0.0011097481170361245</v>
      </c>
      <c r="H42" s="20">
        <f t="shared" si="13"/>
        <v>0.0063859164653088385</v>
      </c>
      <c r="I42" s="20">
        <f t="shared" si="14"/>
        <v>-0.03449340321547811</v>
      </c>
      <c r="J42" s="20">
        <f t="shared" si="15"/>
        <v>0.011156069364161914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41215</v>
      </c>
      <c r="E43" s="38">
        <f>'[1]ЗВР-cbr'!D4</f>
        <v>41222</v>
      </c>
      <c r="F43" s="38">
        <f>'[1]ЗВР-cbr'!D3</f>
        <v>41229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526,4</v>
      </c>
      <c r="E44" s="19" t="str">
        <f>'[1]ЗВР-cbr'!L4</f>
        <v>522,7</v>
      </c>
      <c r="F44" s="19" t="str">
        <f>'[1]ЗВР-cbr'!L3</f>
        <v>522,2</v>
      </c>
      <c r="G44" s="20">
        <f>IF(ISERROR(F44/E44-1),"н/д",F44/E44-1)</f>
        <v>-0.0009565716472164087</v>
      </c>
      <c r="H44" s="20"/>
      <c r="I44" s="20">
        <f>IF(ISERROR(F44/C44-1),"н/д",F44/C44-1)</f>
        <v>0.04859437751004014</v>
      </c>
      <c r="J44" s="20">
        <f>IF(ISERROR(F44/B44-1),"н/д",F44/B44-1)</f>
        <v>0.19305460360977844</v>
      </c>
      <c r="K44" s="13"/>
    </row>
    <row r="45" spans="1:11" ht="18.75">
      <c r="A45" s="40"/>
      <c r="B45" s="38">
        <v>40544</v>
      </c>
      <c r="C45" s="38">
        <v>40909</v>
      </c>
      <c r="D45" s="38">
        <v>41214</v>
      </c>
      <c r="E45" s="38">
        <v>41232</v>
      </c>
      <c r="F45" s="38">
        <v>41239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5.7</v>
      </c>
      <c r="E46" s="42">
        <v>6</v>
      </c>
      <c r="F46" s="42">
        <v>6.1</v>
      </c>
      <c r="G46" s="20">
        <f>IF(ISERROR(F46-E46),"н/д",F46-E46)/100</f>
        <v>0.0009999999999999966</v>
      </c>
      <c r="H46" s="20">
        <f>IF(ISERROR(F46-D46),"н/д",F46-D46)/100</f>
        <v>0.003999999999999995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41102</v>
      </c>
      <c r="E47" s="44">
        <f>'[1]M2'!P23</f>
        <v>41133</v>
      </c>
      <c r="F47" s="44">
        <f>'[1]M2'!P22</f>
        <v>41163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24564.3</v>
      </c>
      <c r="E48" s="19">
        <f>'[1]M2'!Q23</f>
        <v>24573.5</v>
      </c>
      <c r="F48" s="19">
        <f>'[1]M2'!Q22</f>
        <v>24657.5</v>
      </c>
      <c r="G48" s="20"/>
      <c r="H48" s="20">
        <f>IF(ISERROR(F48/D48-1),"н/д",F48/D48-1)</f>
        <v>0.0037941239929490944</v>
      </c>
      <c r="I48" s="20">
        <f>IF(ISERROR(F48/C48-1),"н/д",F48/C48-1)</f>
        <v>0.041371912205051986</v>
      </c>
      <c r="J48" s="20">
        <f>IF(ISERROR(F48/B48-1),"н/д",F48/B48-1)</f>
        <v>0.23214187558402744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'[1]ПромПр-во'!B38</f>
        <v>103.4</v>
      </c>
      <c r="E49" s="19">
        <f>'[1]ПромПр-во'!B39</f>
        <v>102.1</v>
      </c>
      <c r="F49" s="19">
        <f>'[1]ПромПр-во'!B40</f>
        <v>102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41122</v>
      </c>
      <c r="E54" s="44">
        <v>41153</v>
      </c>
      <c r="F54" s="44">
        <v>41183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1106.2</v>
      </c>
      <c r="E55" s="19">
        <f>'[1]Дох-Расх фед.б.'!J5*1</f>
        <v>1030.7</v>
      </c>
      <c r="F55" s="19">
        <f>'[1]Дох-Расх фед.б.'!J4*1</f>
        <v>1070.9</v>
      </c>
      <c r="G55" s="20">
        <f>IF(ISERROR(F55/E55-1),"н/д",F55/E55-1)</f>
        <v>0.039002619578927034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859.4</v>
      </c>
      <c r="E56" s="19">
        <f>'[1]Дох-Расх фед.б.'!J29*1</f>
        <v>924.3</v>
      </c>
      <c r="F56" s="19">
        <f>'[1]Дох-Расх фед.б.'!J28*1</f>
        <v>989.9</v>
      </c>
      <c r="G56" s="20">
        <f>IF(ISERROR(F56/E56-1),"н/д",F56/E56-1)</f>
        <v>0.0709726279346532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246.80000000000007</v>
      </c>
      <c r="E57" s="25">
        <f>E55-E56</f>
        <v>106.40000000000009</v>
      </c>
      <c r="F57" s="19">
        <f>F55-F56</f>
        <v>81.00000000000011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41091</v>
      </c>
      <c r="E64" s="44">
        <v>41122</v>
      </c>
      <c r="F64" s="44">
        <v>41153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12833.44</v>
      </c>
      <c r="E65" s="19">
        <v>12830.586</v>
      </c>
      <c r="F65" s="19">
        <v>13032.058</v>
      </c>
      <c r="G65" s="20">
        <f>IF(ISERROR(F65/E65-1),"н/д",F65/E65-1)</f>
        <v>0.015702478437072287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2012-11-29T09:07:29Z</dcterms:created>
  <dcterms:modified xsi:type="dcterms:W3CDTF">2012-11-29T09:08:26Z</dcterms:modified>
  <cp:category/>
  <cp:version/>
  <cp:contentType/>
  <cp:contentStatus/>
</cp:coreProperties>
</file>