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<sst xmlns="http://schemas.openxmlformats.org/spreadsheetml/2006/main" count="94" uniqueCount="78">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</sst>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7580,17</v>
          </cell>
          <cell r="S94">
            <v>7503.55</v>
          </cell>
        </row>
        <row r="106">
          <cell r="K106" t="str">
            <v>377,82</v>
          </cell>
          <cell r="S106">
            <v>378.2</v>
          </cell>
        </row>
        <row r="140">
          <cell r="K140" t="str">
            <v>1980,12</v>
          </cell>
          <cell r="S140">
            <v>1963.4899999999998</v>
          </cell>
        </row>
        <row r="169">
          <cell r="K169" t="str">
            <v>4288,25</v>
          </cell>
          <cell r="S169">
            <v>4331.2</v>
          </cell>
        </row>
      </sheetData>
      <sheetData sheetId="2">
        <row r="34">
          <cell r="I34" t="str">
            <v>7412,13</v>
          </cell>
          <cell r="L34">
            <v>7400.96</v>
          </cell>
        </row>
        <row r="111">
          <cell r="I111" t="str">
            <v>5867,59</v>
          </cell>
          <cell r="L111">
            <v>5870.360000000001</v>
          </cell>
        </row>
        <row r="168">
          <cell r="I168" t="str">
            <v>3570,01</v>
          </cell>
          <cell r="L168">
            <v>3567.8500000000004</v>
          </cell>
        </row>
      </sheetData>
      <sheetData sheetId="3">
        <row r="3">
          <cell r="D3">
            <v>41236</v>
          </cell>
          <cell r="L3" t="str">
            <v>524,3</v>
          </cell>
        </row>
        <row r="4">
          <cell r="D4">
            <v>41229</v>
          </cell>
          <cell r="L4" t="str">
            <v>522,2</v>
          </cell>
        </row>
        <row r="5">
          <cell r="D5">
            <v>41222</v>
          </cell>
          <cell r="L5" t="str">
            <v>522,7</v>
          </cell>
        </row>
      </sheetData>
      <sheetData sheetId="4">
        <row r="8">
          <cell r="C8">
            <v>6.8</v>
          </cell>
          <cell r="D8">
            <v>6.8</v>
          </cell>
          <cell r="E8">
            <v>7.63</v>
          </cell>
          <cell r="F8">
            <v>7.63</v>
          </cell>
        </row>
      </sheetData>
      <sheetData sheetId="5">
        <row r="7">
          <cell r="L7">
            <v>31.1408</v>
          </cell>
          <cell r="Q7">
            <v>31.0565</v>
          </cell>
        </row>
        <row r="9">
          <cell r="L9">
            <v>40.2339</v>
          </cell>
          <cell r="Q9">
            <v>40.2057</v>
          </cell>
        </row>
      </sheetData>
      <sheetData sheetId="6">
        <row r="83">
          <cell r="M83" t="str">
            <v>87,87</v>
          </cell>
          <cell r="P83">
            <v>88.07000000000001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793.7</v>
          </cell>
          <cell r="V5">
            <v>741.3</v>
          </cell>
          <cell r="W5">
            <v>589</v>
          </cell>
          <cell r="X5">
            <v>542.2</v>
          </cell>
        </row>
      </sheetData>
      <sheetData sheetId="12">
        <row r="187">
          <cell r="C187">
            <v>110.4913</v>
          </cell>
        </row>
        <row r="192">
          <cell r="C192">
            <v>110.76</v>
          </cell>
        </row>
      </sheetData>
      <sheetData sheetId="13">
        <row r="187">
          <cell r="C187">
            <v>1730.91</v>
          </cell>
        </row>
        <row r="192">
          <cell r="C192">
            <v>1729.5</v>
          </cell>
        </row>
      </sheetData>
      <sheetData sheetId="14">
        <row r="187">
          <cell r="C187">
            <v>7991.4</v>
          </cell>
        </row>
        <row r="192">
          <cell r="C192">
            <v>7948.81</v>
          </cell>
        </row>
      </sheetData>
      <sheetData sheetId="15">
        <row r="187">
          <cell r="C187">
            <v>17231</v>
          </cell>
        </row>
        <row r="192">
          <cell r="C192">
            <v>17000</v>
          </cell>
        </row>
      </sheetData>
      <sheetData sheetId="16">
        <row r="187">
          <cell r="C187">
            <v>2085.15</v>
          </cell>
        </row>
        <row r="192">
          <cell r="C192">
            <v>2064</v>
          </cell>
        </row>
      </sheetData>
      <sheetData sheetId="17">
        <row r="187">
          <cell r="C187">
            <v>18.37</v>
          </cell>
        </row>
        <row r="192">
          <cell r="C192">
            <v>19.16</v>
          </cell>
        </row>
      </sheetData>
      <sheetData sheetId="18">
        <row r="187">
          <cell r="C187">
            <v>877.2</v>
          </cell>
        </row>
        <row r="192">
          <cell r="C192">
            <v>885.4</v>
          </cell>
        </row>
      </sheetData>
      <sheetData sheetId="19">
        <row r="187">
          <cell r="C187">
            <v>19328.6967</v>
          </cell>
        </row>
        <row r="192">
          <cell r="C192">
            <v>19170.91</v>
          </cell>
        </row>
      </sheetData>
      <sheetData sheetId="20">
        <row r="187">
          <cell r="C187">
            <v>57852.53</v>
          </cell>
        </row>
        <row r="192">
          <cell r="C192">
            <v>56539.4</v>
          </cell>
        </row>
      </sheetData>
      <sheetData sheetId="21">
        <row r="187">
          <cell r="C187">
            <v>9446.01</v>
          </cell>
        </row>
        <row r="192">
          <cell r="C192">
            <v>9400.88</v>
          </cell>
        </row>
      </sheetData>
      <sheetData sheetId="22">
        <row r="187">
          <cell r="C187">
            <v>1415.95</v>
          </cell>
        </row>
        <row r="192">
          <cell r="C192">
            <v>1409.93</v>
          </cell>
        </row>
      </sheetData>
      <sheetData sheetId="23">
        <row r="187">
          <cell r="C187">
            <v>3012.03</v>
          </cell>
        </row>
        <row r="192">
          <cell r="C192">
            <v>2991.78</v>
          </cell>
        </row>
      </sheetData>
      <sheetData sheetId="24">
        <row r="187">
          <cell r="C187">
            <v>13021.82</v>
          </cell>
        </row>
        <row r="192">
          <cell r="C192">
            <v>12985.11</v>
          </cell>
        </row>
      </sheetData>
      <sheetData sheetId="25">
        <row r="187">
          <cell r="C187">
            <v>1396.41</v>
          </cell>
        </row>
        <row r="192">
          <cell r="C192">
            <v>1388.31</v>
          </cell>
        </row>
      </sheetData>
      <sheetData sheetId="26">
        <row r="187">
          <cell r="C187">
            <v>1427.95</v>
          </cell>
        </row>
        <row r="192">
          <cell r="C192">
            <v>1420.35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41243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41214</v>
      </c>
      <c r="E4" s="14">
        <f>IF(J4=2,F4-3,F4-1)</f>
        <v>41242</v>
      </c>
      <c r="F4" s="14">
        <f>I1</f>
        <v>41243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1443.5</v>
      </c>
      <c r="E6" s="19">
        <f>'[1]РТС'!C192</f>
        <v>1420.35</v>
      </c>
      <c r="F6" s="19">
        <f>'[1]РТС'!C187</f>
        <v>1427.95</v>
      </c>
      <c r="G6" s="20">
        <f>IF(ISERROR(F6/E6-1),"н/д",F6/E6-1)</f>
        <v>0.005350793818425181</v>
      </c>
      <c r="H6" s="20">
        <f>IF(ISERROR(F6/D6-1),"н/д",F6/D6-1)</f>
        <v>-0.010772428126082367</v>
      </c>
      <c r="I6" s="20">
        <f>IF(ISERROR(F6/C6-1),"н/д",F6/C6-1)</f>
        <v>-0.0015684349416114074</v>
      </c>
      <c r="J6" s="20">
        <f>IF(ISERROR(F6/B6-1),"н/д",F6/B6-1)</f>
        <v>-0.19324858757062147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1430.91</v>
      </c>
      <c r="E7" s="19">
        <f>'[1]ММВБ'!C192</f>
        <v>1388.31</v>
      </c>
      <c r="F7" s="19">
        <f>'[1]ММВБ'!C187</f>
        <v>1396.41</v>
      </c>
      <c r="G7" s="20">
        <f>IF(ISERROR(F7/E7-1),"н/д",F7/E7-1)</f>
        <v>0.005834431791170713</v>
      </c>
      <c r="H7" s="20">
        <f>IF(ISERROR(F7/D7-1),"н/д",F7/D7-1)</f>
        <v>-0.02411053106065375</v>
      </c>
      <c r="I7" s="20">
        <f>IF(ISERROR(F7/C7-1),"н/д",F7/C7-1)</f>
        <v>-0.03586632360593778</v>
      </c>
      <c r="J7" s="20">
        <f>IF(ISERROR(F7/B7-1),"н/д",F7/B7-1)</f>
        <v>-0.1628237410071942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13096.46</v>
      </c>
      <c r="E9" s="19">
        <f>'[1]DJIA (США)'!C192</f>
        <v>12985.11</v>
      </c>
      <c r="F9" s="19">
        <f>'[1]DJIA (США)'!C187</f>
        <v>13021.82</v>
      </c>
      <c r="G9" s="20">
        <f aca="true" t="shared" si="0" ref="G9:G15">IF(ISERROR(F9/E9-1),"н/д",F9/E9-1)</f>
        <v>0.002827084252655432</v>
      </c>
      <c r="H9" s="20">
        <f>IF(ISERROR(F9/D9-1),"н/д",F9/D9-1)</f>
        <v>-0.005699250026342972</v>
      </c>
      <c r="I9" s="20">
        <f>IF(ISERROR(F9/C9-1),"н/д",F9/C9-1)</f>
        <v>0.053550748304040496</v>
      </c>
      <c r="J9" s="20">
        <f aca="true" t="shared" si="1" ref="J9:J15">IF(ISERROR(F9/B9-1),"н/д",F9/B9-1)</f>
        <v>0.11535931477516059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2977.23</v>
      </c>
      <c r="E10" s="19">
        <f>'[1]NASDAQ Composite (США)'!C192</f>
        <v>2991.78</v>
      </c>
      <c r="F10" s="19">
        <f>'[1]NASDAQ Composite (США)'!C187</f>
        <v>3012.03</v>
      </c>
      <c r="G10" s="20">
        <f t="shared" si="0"/>
        <v>0.0067685458155346545</v>
      </c>
      <c r="H10" s="20">
        <f aca="true" t="shared" si="2" ref="H10:H15">IF(ISERROR(F10/D10-1),"н/д",F10/D10-1)</f>
        <v>0.011688717364798817</v>
      </c>
      <c r="I10" s="20">
        <f aca="true" t="shared" si="3" ref="I10:I15">IF(ISERROR(F10/C10-1),"н/д",F10/C10-1)</f>
        <v>0.12632654840541613</v>
      </c>
      <c r="J10" s="20">
        <f t="shared" si="1"/>
        <v>0.11432852386237524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1412.16</v>
      </c>
      <c r="E11" s="19">
        <f>'[1]S&amp;P500 (США)'!C192</f>
        <v>1409.93</v>
      </c>
      <c r="F11" s="19">
        <f>'[1]S&amp;P500 (США)'!C187</f>
        <v>1415.95</v>
      </c>
      <c r="G11" s="20">
        <f t="shared" si="0"/>
        <v>0.004269715517791761</v>
      </c>
      <c r="H11" s="20">
        <f>IF(ISERROR(F11/D11-1),"н/д",F11/D11-1)</f>
        <v>0.0026838318604123224</v>
      </c>
      <c r="I11" s="20">
        <f t="shared" si="3"/>
        <v>0.10810497930819074</v>
      </c>
      <c r="J11" s="20">
        <f t="shared" si="1"/>
        <v>0.11316823899371076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3429.27</v>
      </c>
      <c r="E12" s="19">
        <f>'[1]евр-индексы'!L168</f>
        <v>3567.8500000000004</v>
      </c>
      <c r="F12" s="19">
        <f>'[1]евр-индексы'!I168*1</f>
        <v>3570.01</v>
      </c>
      <c r="G12" s="20">
        <f t="shared" si="0"/>
        <v>0.0006054066174305817</v>
      </c>
      <c r="H12" s="20">
        <f t="shared" si="2"/>
        <v>0.04104080460272885</v>
      </c>
      <c r="I12" s="20">
        <f t="shared" si="3"/>
        <v>0.13790256776398002</v>
      </c>
      <c r="J12" s="20">
        <f t="shared" si="1"/>
        <v>-0.06101788532351393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7260.63</v>
      </c>
      <c r="E13" s="19">
        <f>'[1]евр-индексы'!L34</f>
        <v>7400.96</v>
      </c>
      <c r="F13" s="19">
        <f>'[1]евр-индексы'!I34*1</f>
        <v>7412.13</v>
      </c>
      <c r="G13" s="20">
        <f t="shared" si="0"/>
        <v>0.0015092636630924527</v>
      </c>
      <c r="H13" s="20">
        <f t="shared" si="2"/>
        <v>0.02086595791274304</v>
      </c>
      <c r="I13" s="20">
        <f t="shared" si="3"/>
        <v>0.2235437245787335</v>
      </c>
      <c r="J13" s="20">
        <f t="shared" si="1"/>
        <v>0.048391796322489355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5782.7</v>
      </c>
      <c r="E14" s="19">
        <f>'[1]евр-индексы'!L111</f>
        <v>5870.360000000001</v>
      </c>
      <c r="F14" s="19">
        <f>'[1]евр-индексы'!I111*1</f>
        <v>5867.59</v>
      </c>
      <c r="G14" s="20">
        <f t="shared" si="0"/>
        <v>-0.0004718620323115319</v>
      </c>
      <c r="H14" s="20">
        <f t="shared" si="2"/>
        <v>0.01467999377453455</v>
      </c>
      <c r="I14" s="20">
        <f t="shared" si="3"/>
        <v>0.038570326106965425</v>
      </c>
      <c r="J14" s="20">
        <f t="shared" si="1"/>
        <v>-0.014843854936198775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8946.87</v>
      </c>
      <c r="E15" s="19">
        <f>'[1]Япония'!C192</f>
        <v>9400.88</v>
      </c>
      <c r="F15" s="19">
        <f>'[1]Япония'!C187</f>
        <v>9446.01</v>
      </c>
      <c r="G15" s="20">
        <f t="shared" si="0"/>
        <v>0.0048006144105658954</v>
      </c>
      <c r="H15" s="20">
        <f t="shared" si="2"/>
        <v>0.055789343088700205</v>
      </c>
      <c r="I15" s="20">
        <f t="shared" si="3"/>
        <v>0.12581478581758354</v>
      </c>
      <c r="J15" s="20">
        <f t="shared" si="1"/>
        <v>-0.10387913860165066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7179.64</v>
      </c>
      <c r="E17" s="19">
        <f>'[1]азия-индексы'!S94*1</f>
        <v>7503.55</v>
      </c>
      <c r="F17" s="19">
        <f>'[1]азия-индексы'!K94*1</f>
        <v>7580.17</v>
      </c>
      <c r="G17" s="20">
        <f aca="true" t="shared" si="4" ref="G17:G22">IF(ISERROR(F17/E17-1),"н/д",F17/E17-1)</f>
        <v>0.010211166714421793</v>
      </c>
      <c r="H17" s="20">
        <f aca="true" t="shared" si="5" ref="H17:H22">IF(ISERROR(F17/D17-1),"н/д",F17/D17-1)</f>
        <v>0.055786919678423974</v>
      </c>
      <c r="I17" s="20">
        <f aca="true" t="shared" si="6" ref="I17:I22">IF(ISERROR(F17/C17-1),"н/д",F17/C17-1)</f>
        <v>0.068677182139111</v>
      </c>
      <c r="J17" s="20">
        <f aca="true" t="shared" si="7" ref="J17:J22">IF(ISERROR(F17/B17-1),"н/д",F17/B17-1)</f>
        <v>-0.14037536856430033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387.95</v>
      </c>
      <c r="E18" s="19">
        <f>'[1]азия-индексы'!S106</f>
        <v>378.2</v>
      </c>
      <c r="F18" s="19">
        <f>'[1]азия-индексы'!K106*1</f>
        <v>377.82</v>
      </c>
      <c r="G18" s="20">
        <f t="shared" si="4"/>
        <v>-0.001004759386567966</v>
      </c>
      <c r="H18" s="20">
        <f t="shared" si="5"/>
        <v>-0.026111612321175426</v>
      </c>
      <c r="I18" s="20">
        <f>IF(ISERROR(F18/C18-1),"н/д",F18/C18-1)</f>
        <v>0.11346221855475647</v>
      </c>
      <c r="J18" s="20">
        <f t="shared" si="7"/>
        <v>-0.2145114345114345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18561.7</v>
      </c>
      <c r="E19" s="19">
        <f>'[1]Индия'!C192</f>
        <v>19170.91</v>
      </c>
      <c r="F19" s="19">
        <f>'[1]Индия'!C187</f>
        <v>19328.6967</v>
      </c>
      <c r="G19" s="20">
        <f t="shared" si="4"/>
        <v>0.008230527398021215</v>
      </c>
      <c r="H19" s="20">
        <f t="shared" si="5"/>
        <v>0.04132146839998496</v>
      </c>
      <c r="I19" s="20">
        <f t="shared" si="6"/>
        <v>0.22219658014811516</v>
      </c>
      <c r="J19" s="20">
        <f t="shared" si="7"/>
        <v>0.008997371105336383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4330.589999999999</v>
      </c>
      <c r="E20" s="19">
        <f>'[1]азия-индексы'!S169</f>
        <v>4331.2</v>
      </c>
      <c r="F20" s="19">
        <f>'[1]азия-индексы'!K169*1</f>
        <v>4288.25</v>
      </c>
      <c r="G20" s="20">
        <f t="shared" si="4"/>
        <v>-0.009916420391577363</v>
      </c>
      <c r="H20" s="20">
        <f t="shared" si="5"/>
        <v>-0.009776958797761748</v>
      </c>
      <c r="I20" s="20">
        <f t="shared" si="6"/>
        <v>0.10264150555274143</v>
      </c>
      <c r="J20" s="20">
        <f>IF(ISERROR(F20/B20-1),"н/д",F20/B20-1)</f>
        <v>0.2326099453866053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2104.4276</v>
      </c>
      <c r="E21" s="19">
        <f>'[1]азия-индексы'!S140</f>
        <v>1963.4899999999998</v>
      </c>
      <c r="F21" s="19">
        <f>'[1]азия-индексы'!K140*1</f>
        <v>1980.12</v>
      </c>
      <c r="G21" s="20">
        <f t="shared" si="4"/>
        <v>0.008469612781323077</v>
      </c>
      <c r="H21" s="20">
        <f t="shared" si="5"/>
        <v>-0.05906955411533288</v>
      </c>
      <c r="I21" s="20">
        <f t="shared" si="6"/>
        <v>-0.09999863644421025</v>
      </c>
      <c r="J21" s="20">
        <f t="shared" si="7"/>
        <v>-0.2948483962512425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57068.18</v>
      </c>
      <c r="E22" s="19">
        <f>'[1]Бразилия'!C192</f>
        <v>56539.4</v>
      </c>
      <c r="F22" s="19">
        <f>'[1]Бразилия'!C187</f>
        <v>57852.53</v>
      </c>
      <c r="G22" s="20">
        <f t="shared" si="4"/>
        <v>0.023225043067312212</v>
      </c>
      <c r="H22" s="20">
        <f t="shared" si="5"/>
        <v>0.013744086459389404</v>
      </c>
      <c r="I22" s="20">
        <f t="shared" si="6"/>
        <v>-0.012761694166777526</v>
      </c>
      <c r="J22" s="20">
        <f t="shared" si="7"/>
        <v>-0.17503248390349846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107.34</v>
      </c>
      <c r="E24" s="19">
        <f>'[1]нефть Brent'!C192</f>
        <v>110.76</v>
      </c>
      <c r="F24" s="29">
        <f>'[1]нефть Brent'!C187</f>
        <v>110.4913</v>
      </c>
      <c r="G24" s="20">
        <f>IF(ISERROR(F24/E24-1),"н/д",F24/E24-1)</f>
        <v>-0.0024259660527267135</v>
      </c>
      <c r="H24" s="20">
        <f aca="true" t="shared" si="8" ref="H24:H33">IF(ISERROR(F24/D24-1),"н/д",F24/D24-1)</f>
        <v>0.02935811440283209</v>
      </c>
      <c r="I24" s="20">
        <f aca="true" t="shared" si="9" ref="I24:I33">IF(ISERROR(F24/C24-1),"н/д",F24/C24-1)</f>
        <v>-0.017418408181414047</v>
      </c>
      <c r="J24" s="20">
        <f>IF(ISERROR(F24/B24-1),"н/д",F24/B24-1)</f>
        <v>0.15455903866248688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87.09</v>
      </c>
      <c r="E25" s="19">
        <f>'[1]сырье'!P83</f>
        <v>88.07000000000001</v>
      </c>
      <c r="F25" s="29">
        <f>'[1]сырье'!M83*1</f>
        <v>87.87</v>
      </c>
      <c r="G25" s="20">
        <f aca="true" t="shared" si="10" ref="G25:G33">IF(ISERROR(F25/E25-1),"н/д",F25/E25-1)</f>
        <v>-0.0022709208584080764</v>
      </c>
      <c r="H25" s="20">
        <f t="shared" si="8"/>
        <v>0.008956252152945154</v>
      </c>
      <c r="I25" s="20">
        <f t="shared" si="9"/>
        <v>-0.13266212614746797</v>
      </c>
      <c r="J25" s="20">
        <f aca="true" t="shared" si="11" ref="J25:J31">IF(ISERROR(F25/B25-1),"н/д",F25/B25-1)</f>
        <v>-0.01546218487394957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1715.5</v>
      </c>
      <c r="E26" s="19">
        <f>'[1]Золото'!C192</f>
        <v>1729.5</v>
      </c>
      <c r="F26" s="19">
        <f>'[1]Золото'!C187</f>
        <v>1730.91</v>
      </c>
      <c r="G26" s="20">
        <f t="shared" si="10"/>
        <v>0.0008152645273200587</v>
      </c>
      <c r="H26" s="20">
        <f t="shared" si="8"/>
        <v>0.00898280384727479</v>
      </c>
      <c r="I26" s="20">
        <f t="shared" si="9"/>
        <v>0.07636806738114665</v>
      </c>
      <c r="J26" s="20">
        <f t="shared" si="11"/>
        <v>0.2596681464231134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7830.86</v>
      </c>
      <c r="E27" s="19">
        <f>'[1]Медь'!C192</f>
        <v>7948.81</v>
      </c>
      <c r="F27" s="19">
        <f>'[1]Медь'!C187</f>
        <v>7991.4</v>
      </c>
      <c r="G27" s="20">
        <f t="shared" si="10"/>
        <v>0.005358034724694649</v>
      </c>
      <c r="H27" s="20">
        <f t="shared" si="8"/>
        <v>0.020500941148226426</v>
      </c>
      <c r="I27" s="20">
        <f t="shared" si="9"/>
        <v>0.06113526511065581</v>
      </c>
      <c r="J27" s="20">
        <f t="shared" si="11"/>
        <v>-0.14999574540503746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16300</v>
      </c>
      <c r="E28" s="19">
        <f>'[1]Никель'!C192</f>
        <v>17000</v>
      </c>
      <c r="F28" s="19">
        <f>'[1]Никель'!C187</f>
        <v>17231</v>
      </c>
      <c r="G28" s="20">
        <f t="shared" si="10"/>
        <v>0.013588235294117679</v>
      </c>
      <c r="H28" s="20">
        <f t="shared" si="8"/>
        <v>0.05711656441717783</v>
      </c>
      <c r="I28" s="20">
        <f t="shared" si="9"/>
        <v>-0.09785661329147044</v>
      </c>
      <c r="J28" s="20">
        <f t="shared" si="11"/>
        <v>-0.27828272251308905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1940</v>
      </c>
      <c r="E29" s="19">
        <f>'[1]Алюминий'!C192</f>
        <v>2064</v>
      </c>
      <c r="F29" s="19">
        <f>'[1]Алюминий'!C187</f>
        <v>2085.15</v>
      </c>
      <c r="G29" s="20">
        <f t="shared" si="10"/>
        <v>0.010247093023255882</v>
      </c>
      <c r="H29" s="20">
        <f t="shared" si="8"/>
        <v>0.07481958762886598</v>
      </c>
      <c r="I29" s="20">
        <f t="shared" si="9"/>
        <v>-0.010841000942506951</v>
      </c>
      <c r="J29" s="20">
        <f t="shared" si="11"/>
        <v>-0.1619172025723472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70.21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0.0022788776527562504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19.46</v>
      </c>
      <c r="E31" s="19">
        <f>'[1]Сахар'!C192</f>
        <v>19.16</v>
      </c>
      <c r="F31" s="19">
        <f>'[1]Сахар'!C187</f>
        <v>18.37</v>
      </c>
      <c r="G31" s="20">
        <f t="shared" si="10"/>
        <v>-0.04123173277661796</v>
      </c>
      <c r="H31" s="20">
        <f t="shared" si="8"/>
        <v>-0.05601233299075026</v>
      </c>
      <c r="I31" s="20">
        <f t="shared" si="9"/>
        <v>-0.2112494632889651</v>
      </c>
      <c r="J31" s="20">
        <f t="shared" si="11"/>
        <v>-0.42123503465658474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751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-0.003661784287616543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868.4</v>
      </c>
      <c r="E33" s="19">
        <f>'[1]Пшеница'!C192</f>
        <v>885.4</v>
      </c>
      <c r="F33" s="19">
        <f>'[1]Пшеница'!C187</f>
        <v>877.2</v>
      </c>
      <c r="G33" s="20">
        <f t="shared" si="10"/>
        <v>-0.009261350801897383</v>
      </c>
      <c r="H33" s="20">
        <f t="shared" si="8"/>
        <v>0.010133578995854542</v>
      </c>
      <c r="I33" s="20">
        <f t="shared" si="9"/>
        <v>0.25673352435530084</v>
      </c>
      <c r="J33" s="20">
        <f>IF(ISERROR(F33/B33-1),"н/д",F33/B33-1)</f>
        <v>0.14628910942084294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41214</v>
      </c>
      <c r="E35" s="14">
        <f>IF(J35=2,F35-3,F35-1)</f>
        <v>41242</v>
      </c>
      <c r="F35" s="33">
        <f>I1</f>
        <v>41243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кс'!V5</f>
        <v>741.3</v>
      </c>
      <c r="F37" s="19">
        <f>'[1]ост. ср-тв на кс'!U5</f>
        <v>793.7</v>
      </c>
      <c r="G37" s="20">
        <f t="shared" si="12"/>
        <v>0.07068663159314736</v>
      </c>
      <c r="H37" s="20">
        <f aca="true" t="shared" si="13" ref="H37:H42">IF(ISERROR(F37/D37-1),"н/д",F37/D37-1)</f>
        <v>0.05982107090399258</v>
      </c>
      <c r="I37" s="20">
        <f aca="true" t="shared" si="14" ref="I37:I42">IF(ISERROR(F37/C37-1),"н/д",F37/C37-1)</f>
        <v>-0.19125738740574683</v>
      </c>
      <c r="J37" s="20">
        <f aca="true" t="shared" si="15" ref="J37:J42">IF(ISERROR(F37/B37-1),"н/д",F37/B37-1)</f>
        <v>-0.1849455740398438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кс'!X5</f>
        <v>542.2</v>
      </c>
      <c r="F38" s="19">
        <f>'[1]ост. ср-тв на кс'!W5</f>
        <v>589</v>
      </c>
      <c r="G38" s="20">
        <f t="shared" si="12"/>
        <v>0.08631501291036514</v>
      </c>
      <c r="H38" s="20">
        <f t="shared" si="13"/>
        <v>0.0949990704591932</v>
      </c>
      <c r="I38" s="20">
        <f t="shared" si="14"/>
        <v>-0.19918422841604355</v>
      </c>
      <c r="J38" s="20">
        <f t="shared" si="15"/>
        <v>-0.07781431031783315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6.8</v>
      </c>
      <c r="F39" s="28">
        <f>'[1]mibid-mibor'!D8</f>
        <v>6.8</v>
      </c>
      <c r="G39" s="20">
        <f t="shared" si="12"/>
        <v>0</v>
      </c>
      <c r="H39" s="20">
        <f t="shared" si="13"/>
        <v>0.01644245142002987</v>
      </c>
      <c r="I39" s="20">
        <f t="shared" si="14"/>
        <v>0.07086614173228356</v>
      </c>
      <c r="J39" s="20">
        <f t="shared" si="15"/>
        <v>-0.02857142857142858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7.63</v>
      </c>
      <c r="F40" s="28">
        <f>'[1]mibid-mibor'!F8</f>
        <v>7.63</v>
      </c>
      <c r="G40" s="20">
        <f t="shared" si="12"/>
        <v>0</v>
      </c>
      <c r="H40" s="20">
        <f t="shared" si="13"/>
        <v>0.0146276595744681</v>
      </c>
      <c r="I40" s="20">
        <f t="shared" si="14"/>
        <v>0.03247631935047357</v>
      </c>
      <c r="J40" s="20">
        <f t="shared" si="15"/>
        <v>0.6479481641468683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31.1408</v>
      </c>
      <c r="F41" s="28">
        <f>'[1]МакроDelay'!Q7</f>
        <v>31.0565</v>
      </c>
      <c r="G41" s="20">
        <f>IF(ISERROR(F41/E41-1),"н/д",F41/E41-1)</f>
        <v>-0.0027070595488876137</v>
      </c>
      <c r="H41" s="20">
        <f>IF(ISERROR(F41/D41-1),"н/д",F41/D41-1)</f>
        <v>0.004515329803440826</v>
      </c>
      <c r="I41" s="20">
        <f t="shared" si="14"/>
        <v>-0.035397069610860754</v>
      </c>
      <c r="J41" s="20">
        <f t="shared" si="15"/>
        <v>0.010953776041666696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40.2339</v>
      </c>
      <c r="F42" s="28">
        <f>'[1]МакроDelay'!Q9</f>
        <v>40.2057</v>
      </c>
      <c r="G42" s="20">
        <f t="shared" si="12"/>
        <v>-0.0007009014786037993</v>
      </c>
      <c r="H42" s="20">
        <f t="shared" si="13"/>
        <v>0.005680539088412262</v>
      </c>
      <c r="I42" s="20">
        <f t="shared" si="14"/>
        <v>-0.03517012821676613</v>
      </c>
      <c r="J42" s="20">
        <f t="shared" si="15"/>
        <v>0.010447348580045368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41222</v>
      </c>
      <c r="E43" s="38">
        <f>'[1]ЗВР-cbr'!D4</f>
        <v>41229</v>
      </c>
      <c r="F43" s="38">
        <f>'[1]ЗВР-cbr'!D3</f>
        <v>41236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522,7</v>
      </c>
      <c r="E44" s="19" t="str">
        <f>'[1]ЗВР-cbr'!L4</f>
        <v>522,2</v>
      </c>
      <c r="F44" s="19" t="str">
        <f>'[1]ЗВР-cbr'!L3</f>
        <v>524,3</v>
      </c>
      <c r="G44" s="20">
        <f>IF(ISERROR(F44/E44-1),"н/д",F44/E44-1)</f>
        <v>0.004021447721179516</v>
      </c>
      <c r="H44" s="20"/>
      <c r="I44" s="20">
        <f>IF(ISERROR(F44/C44-1),"н/д",F44/C44-1)</f>
        <v>0.052811244979919625</v>
      </c>
      <c r="J44" s="20">
        <f>IF(ISERROR(F44/B44-1),"н/д",F44/B44-1)</f>
        <v>0.19785241032670764</v>
      </c>
      <c r="K44" s="13"/>
    </row>
    <row r="45" spans="1:11" ht="18.75">
      <c r="A45" s="40"/>
      <c r="B45" s="38">
        <v>40544</v>
      </c>
      <c r="C45" s="38">
        <v>40909</v>
      </c>
      <c r="D45" s="38">
        <v>41214</v>
      </c>
      <c r="E45" s="38">
        <v>41232</v>
      </c>
      <c r="F45" s="38">
        <v>41239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5.7</v>
      </c>
      <c r="E46" s="42">
        <v>6</v>
      </c>
      <c r="F46" s="42">
        <v>6.1</v>
      </c>
      <c r="G46" s="20">
        <f>IF(ISERROR(F46-E46),"н/д",F46-E46)/100</f>
        <v>0.0009999999999999966</v>
      </c>
      <c r="H46" s="20">
        <f>IF(ISERROR(F46-D46),"н/д",F46-D46)/100</f>
        <v>0.003999999999999995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41091</v>
      </c>
      <c r="E64" s="44">
        <v>41122</v>
      </c>
      <c r="F64" s="44">
        <v>41153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12833.44</v>
      </c>
      <c r="E65" s="19">
        <v>12830.586</v>
      </c>
      <c r="F65" s="19">
        <v>13032.058</v>
      </c>
      <c r="G65" s="20">
        <f>IF(ISERROR(F65/E65-1),"н/д",F65/E65-1)</f>
        <v>0.015702478437072287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2012-11-30T09:20:23Z</dcterms:created>
  <dcterms:modified xsi:type="dcterms:W3CDTF">2012-11-30T09:34:02Z</dcterms:modified>
  <cp:category/>
  <cp:version/>
  <cp:contentType/>
  <cp:contentStatus/>
</cp:coreProperties>
</file>