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<sst xmlns="http://schemas.openxmlformats.org/spreadsheetml/2006/main" count="94" uniqueCount="78">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</sst>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7293,22</v>
          </cell>
          <cell r="S94">
            <v>7242.63</v>
          </cell>
        </row>
        <row r="106">
          <cell r="K106" t="str">
            <v>386,71</v>
          </cell>
          <cell r="S106">
            <v>385.59999999999997</v>
          </cell>
        </row>
        <row r="142">
          <cell r="K142" t="str">
            <v>828,46</v>
          </cell>
          <cell r="S142">
            <v>831.71</v>
          </cell>
        </row>
        <row r="170">
          <cell r="K170" t="str">
            <v>4311,11</v>
          </cell>
          <cell r="S170">
            <v>4325.219999999999</v>
          </cell>
        </row>
      </sheetData>
      <sheetData sheetId="2">
        <row r="34">
          <cell r="I34" t="str">
            <v>7170,37</v>
          </cell>
          <cell r="L34">
            <v>7204.96</v>
          </cell>
        </row>
        <row r="111">
          <cell r="I111" t="str">
            <v>5773,40</v>
          </cell>
          <cell r="L111">
            <v>5776.049999999999</v>
          </cell>
        </row>
        <row r="168">
          <cell r="I168" t="str">
            <v>3402,63</v>
          </cell>
          <cell r="L168">
            <v>3407.6800000000003</v>
          </cell>
        </row>
      </sheetData>
      <sheetData sheetId="3">
        <row r="3">
          <cell r="D3">
            <v>41215</v>
          </cell>
          <cell r="L3" t="str">
            <v>526,4</v>
          </cell>
        </row>
        <row r="4">
          <cell r="D4">
            <v>41208</v>
          </cell>
          <cell r="L4" t="str">
            <v>526,5</v>
          </cell>
        </row>
        <row r="5">
          <cell r="D5">
            <v>41201</v>
          </cell>
          <cell r="L5" t="str">
            <v>529,4</v>
          </cell>
        </row>
      </sheetData>
      <sheetData sheetId="4">
        <row r="8">
          <cell r="C8">
            <v>6.76</v>
          </cell>
          <cell r="D8">
            <v>6.76</v>
          </cell>
          <cell r="E8">
            <v>7.61</v>
          </cell>
          <cell r="F8">
            <v>7.61</v>
          </cell>
        </row>
      </sheetData>
      <sheetData sheetId="5">
        <row r="7">
          <cell r="L7">
            <v>31.3033</v>
          </cell>
          <cell r="Q7">
            <v>31.5146</v>
          </cell>
        </row>
        <row r="9">
          <cell r="L9">
            <v>40.2748</v>
          </cell>
          <cell r="Q9">
            <v>40.2189</v>
          </cell>
        </row>
      </sheetData>
      <sheetData sheetId="6">
        <row r="83">
          <cell r="M83" t="str">
            <v>84,90</v>
          </cell>
          <cell r="P83">
            <v>85.09</v>
          </cell>
        </row>
      </sheetData>
      <sheetData sheetId="7">
        <row r="22">
          <cell r="P22">
            <v>41163</v>
          </cell>
          <cell r="Q22">
            <v>24657.5</v>
          </cell>
        </row>
        <row r="23">
          <cell r="P23">
            <v>41133</v>
          </cell>
          <cell r="Q23">
            <v>24573.5</v>
          </cell>
        </row>
        <row r="24">
          <cell r="P24">
            <v>41102</v>
          </cell>
          <cell r="Q24">
            <v>24564.3</v>
          </cell>
        </row>
      </sheetData>
      <sheetData sheetId="8">
        <row r="4">
          <cell r="J4" t="str">
            <v>1030,7</v>
          </cell>
        </row>
        <row r="5">
          <cell r="J5" t="str">
            <v>1106,2</v>
          </cell>
        </row>
        <row r="6">
          <cell r="J6" t="str">
            <v>1047,7</v>
          </cell>
        </row>
        <row r="28">
          <cell r="J28" t="str">
            <v>924,3</v>
          </cell>
        </row>
        <row r="29">
          <cell r="J29" t="str">
            <v>859,4</v>
          </cell>
        </row>
        <row r="30">
          <cell r="J30" t="str">
            <v>1012,5</v>
          </cell>
        </row>
      </sheetData>
      <sheetData sheetId="9">
        <row r="37">
          <cell r="B37">
            <v>103.4</v>
          </cell>
        </row>
        <row r="38">
          <cell r="B38">
            <v>102.1</v>
          </cell>
        </row>
        <row r="39">
          <cell r="B39">
            <v>102</v>
          </cell>
        </row>
        <row r="41">
          <cell r="B41">
            <v>102.9</v>
          </cell>
        </row>
      </sheetData>
      <sheetData sheetId="10">
        <row r="5">
          <cell r="U5">
            <v>739</v>
          </cell>
          <cell r="V5">
            <v>750.8</v>
          </cell>
          <cell r="W5">
            <v>546.4</v>
          </cell>
          <cell r="X5">
            <v>549.1</v>
          </cell>
        </row>
      </sheetData>
      <sheetData sheetId="12">
        <row r="187">
          <cell r="C187">
            <v>106.2958</v>
          </cell>
        </row>
        <row r="192">
          <cell r="C192">
            <v>106.46</v>
          </cell>
        </row>
      </sheetData>
      <sheetData sheetId="13">
        <row r="187">
          <cell r="C187">
            <v>1737.12</v>
          </cell>
        </row>
        <row r="192">
          <cell r="C192">
            <v>1726</v>
          </cell>
        </row>
      </sheetData>
      <sheetData sheetId="14">
        <row r="187">
          <cell r="C187">
            <v>7624.02</v>
          </cell>
        </row>
        <row r="192">
          <cell r="C192">
            <v>7648.98</v>
          </cell>
        </row>
      </sheetData>
      <sheetData sheetId="15">
        <row r="187">
          <cell r="C187">
            <v>16125</v>
          </cell>
        </row>
        <row r="192">
          <cell r="C192">
            <v>16160</v>
          </cell>
        </row>
      </sheetData>
      <sheetData sheetId="16">
        <row r="187">
          <cell r="C187">
            <v>1927.56</v>
          </cell>
        </row>
        <row r="192">
          <cell r="C192">
            <v>1925</v>
          </cell>
        </row>
      </sheetData>
      <sheetData sheetId="17">
        <row r="187">
          <cell r="C187">
            <v>18.8</v>
          </cell>
        </row>
        <row r="192">
          <cell r="C192">
            <v>18.95</v>
          </cell>
        </row>
      </sheetData>
      <sheetData sheetId="18">
        <row r="187">
          <cell r="C187">
            <v>900.8143</v>
          </cell>
        </row>
        <row r="192">
          <cell r="C192">
            <v>902.4</v>
          </cell>
        </row>
      </sheetData>
      <sheetData sheetId="19">
        <row r="187">
          <cell r="C187">
            <v>18684.7057</v>
          </cell>
        </row>
        <row r="192">
          <cell r="C192">
            <v>18846.26</v>
          </cell>
        </row>
      </sheetData>
      <sheetData sheetId="20">
        <row r="187">
          <cell r="C187">
            <v>57524.45</v>
          </cell>
        </row>
        <row r="192">
          <cell r="C192">
            <v>58517.35</v>
          </cell>
        </row>
      </sheetData>
      <sheetData sheetId="21">
        <row r="187">
          <cell r="C187">
            <v>8757.6</v>
          </cell>
        </row>
        <row r="192">
          <cell r="C192">
            <v>8837.15</v>
          </cell>
        </row>
      </sheetData>
      <sheetData sheetId="22">
        <row r="187">
          <cell r="C187">
            <v>1377.51</v>
          </cell>
        </row>
        <row r="192">
          <cell r="C192">
            <v>1394.53</v>
          </cell>
        </row>
      </sheetData>
      <sheetData sheetId="23">
        <row r="187">
          <cell r="C187">
            <v>2895.58</v>
          </cell>
        </row>
        <row r="192">
          <cell r="C192">
            <v>2937.29</v>
          </cell>
        </row>
      </sheetData>
      <sheetData sheetId="24">
        <row r="187">
          <cell r="C187">
            <v>12811.32</v>
          </cell>
        </row>
        <row r="192">
          <cell r="C192">
            <v>12932.73</v>
          </cell>
        </row>
      </sheetData>
      <sheetData sheetId="25">
        <row r="187">
          <cell r="C187">
            <v>1393.67</v>
          </cell>
        </row>
        <row r="192">
          <cell r="C192">
            <v>1407.79</v>
          </cell>
        </row>
      </sheetData>
      <sheetData sheetId="26">
        <row r="187">
          <cell r="C187">
            <v>1392.42</v>
          </cell>
        </row>
        <row r="192">
          <cell r="C192">
            <v>1410.27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41222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41214</v>
      </c>
      <c r="E4" s="14">
        <f>IF(J4=2,F4-3,F4-1)</f>
        <v>41221</v>
      </c>
      <c r="F4" s="14">
        <f>I1</f>
        <v>41222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1443.5</v>
      </c>
      <c r="E6" s="19">
        <f>'[1]РТС'!C192</f>
        <v>1410.27</v>
      </c>
      <c r="F6" s="19">
        <f>'[1]РТС'!C187</f>
        <v>1392.42</v>
      </c>
      <c r="G6" s="20">
        <f>IF(ISERROR(F6/E6-1),"н/д",F6/E6-1)</f>
        <v>-0.012657150758365376</v>
      </c>
      <c r="H6" s="20">
        <f>IF(ISERROR(F6/D6-1),"н/д",F6/D6-1)</f>
        <v>-0.03538621406304121</v>
      </c>
      <c r="I6" s="20">
        <f>IF(ISERROR(F6/C6-1),"н/д",F6/C6-1)</f>
        <v>-0.026411233013339808</v>
      </c>
      <c r="J6" s="20">
        <f>IF(ISERROR(F6/B6-1),"н/д",F6/B6-1)</f>
        <v>-0.21332203389830506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1430.91</v>
      </c>
      <c r="E7" s="19">
        <f>'[1]ММВБ'!C192</f>
        <v>1407.79</v>
      </c>
      <c r="F7" s="19">
        <f>'[1]ММВБ'!C187</f>
        <v>1393.67</v>
      </c>
      <c r="G7" s="20">
        <f>IF(ISERROR(F7/E7-1),"н/д",F7/E7-1)</f>
        <v>-0.010029905028448804</v>
      </c>
      <c r="H7" s="20">
        <f>IF(ISERROR(F7/D7-1),"н/д",F7/D7-1)</f>
        <v>-0.026025396426050507</v>
      </c>
      <c r="I7" s="20">
        <f>IF(ISERROR(F7/C7-1),"н/д",F7/C7-1)</f>
        <v>-0.037758122055762455</v>
      </c>
      <c r="J7" s="20">
        <f>IF(ISERROR(F7/B7-1),"н/д",F7/B7-1)</f>
        <v>-0.1644664268585131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13096.46</v>
      </c>
      <c r="E9" s="19">
        <f>'[1]DJIA (США)'!C192</f>
        <v>12932.73</v>
      </c>
      <c r="F9" s="19">
        <f>'[1]DJIA (США)'!C187</f>
        <v>12811.32</v>
      </c>
      <c r="G9" s="20">
        <f aca="true" t="shared" si="0" ref="G9:G15">IF(ISERROR(F9/E9-1),"н/д",F9/E9-1)</f>
        <v>-0.00938780907047465</v>
      </c>
      <c r="H9" s="20">
        <f>IF(ISERROR(F9/D9-1),"н/д",F9/D9-1)</f>
        <v>-0.021772295719606594</v>
      </c>
      <c r="I9" s="20">
        <f>IF(ISERROR(F9/C9-1),"н/д",F9/C9-1)</f>
        <v>0.036519916015005593</v>
      </c>
      <c r="J9" s="20">
        <f aca="true" t="shared" si="1" ref="J9:J15">IF(ISERROR(F9/B9-1),"н/д",F9/B9-1)</f>
        <v>0.09732933618843687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2977.23</v>
      </c>
      <c r="E10" s="19">
        <f>'[1]NASDAQ Composite (США)'!C192</f>
        <v>2937.29</v>
      </c>
      <c r="F10" s="19">
        <f>'[1]NASDAQ Composite (США)'!C187</f>
        <v>2895.58</v>
      </c>
      <c r="G10" s="20">
        <f t="shared" si="0"/>
        <v>-0.014200164096837553</v>
      </c>
      <c r="H10" s="20">
        <f aca="true" t="shared" si="2" ref="H10:H15">IF(ISERROR(F10/D10-1),"н/д",F10/D10-1)</f>
        <v>-0.027424821058500748</v>
      </c>
      <c r="I10" s="20">
        <f aca="true" t="shared" si="3" ref="I10:I15">IF(ISERROR(F10/C10-1),"н/д",F10/C10-1)</f>
        <v>0.08278092417132443</v>
      </c>
      <c r="J10" s="20">
        <f t="shared" si="1"/>
        <v>0.07124676285608578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1412.16</v>
      </c>
      <c r="E11" s="19">
        <f>'[1]S&amp;P500 (США)'!C192</f>
        <v>1394.53</v>
      </c>
      <c r="F11" s="19">
        <f>'[1]S&amp;P500 (США)'!C187</f>
        <v>1377.51</v>
      </c>
      <c r="G11" s="20">
        <f t="shared" si="0"/>
        <v>-0.012204828867073525</v>
      </c>
      <c r="H11" s="20">
        <f>IF(ISERROR(F11/D11-1),"н/д",F11/D11-1)</f>
        <v>-0.024536879673691447</v>
      </c>
      <c r="I11" s="20">
        <f t="shared" si="3"/>
        <v>0.07802231014289052</v>
      </c>
      <c r="J11" s="20">
        <f t="shared" si="1"/>
        <v>0.08294811320754714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3429.27</v>
      </c>
      <c r="E12" s="19">
        <f>'[1]евр-индексы'!L168</f>
        <v>3407.6800000000003</v>
      </c>
      <c r="F12" s="19">
        <f>'[1]евр-индексы'!I168*1</f>
        <v>3402.63</v>
      </c>
      <c r="G12" s="20">
        <f t="shared" si="0"/>
        <v>-0.001481946661658462</v>
      </c>
      <c r="H12" s="20">
        <f t="shared" si="2"/>
        <v>-0.007768417184998544</v>
      </c>
      <c r="I12" s="20">
        <f t="shared" si="3"/>
        <v>0.08455198000866959</v>
      </c>
      <c r="J12" s="20">
        <f t="shared" si="1"/>
        <v>-0.10504208311415042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7260.63</v>
      </c>
      <c r="E13" s="19">
        <f>'[1]евр-индексы'!L34</f>
        <v>7204.96</v>
      </c>
      <c r="F13" s="19">
        <f>'[1]евр-индексы'!I34*1</f>
        <v>7170.37</v>
      </c>
      <c r="G13" s="20">
        <f t="shared" si="0"/>
        <v>-0.004800859407963376</v>
      </c>
      <c r="H13" s="20">
        <f t="shared" si="2"/>
        <v>-0.012431428126760347</v>
      </c>
      <c r="I13" s="20">
        <f t="shared" si="3"/>
        <v>0.18363563731445787</v>
      </c>
      <c r="J13" s="20">
        <f t="shared" si="1"/>
        <v>0.014196605374823257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5782.7</v>
      </c>
      <c r="E14" s="19">
        <f>'[1]евр-индексы'!L111</f>
        <v>5776.049999999999</v>
      </c>
      <c r="F14" s="19">
        <f>'[1]евр-индексы'!I111*1</f>
        <v>5773.4</v>
      </c>
      <c r="G14" s="20">
        <f t="shared" si="0"/>
        <v>-0.00045879104232127155</v>
      </c>
      <c r="H14" s="20">
        <f t="shared" si="2"/>
        <v>-0.0016082452833451333</v>
      </c>
      <c r="I14" s="20">
        <f t="shared" si="3"/>
        <v>0.02189858540660694</v>
      </c>
      <c r="J14" s="20">
        <f t="shared" si="1"/>
        <v>-0.030658159838818033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8946.87</v>
      </c>
      <c r="E15" s="19">
        <f>'[1]Япония'!C192</f>
        <v>8837.15</v>
      </c>
      <c r="F15" s="19">
        <f>'[1]Япония'!C187</f>
        <v>8757.6</v>
      </c>
      <c r="G15" s="20">
        <f t="shared" si="0"/>
        <v>-0.009001770932936415</v>
      </c>
      <c r="H15" s="20">
        <f t="shared" si="2"/>
        <v>-0.021154884333850932</v>
      </c>
      <c r="I15" s="20">
        <f t="shared" si="3"/>
        <v>0.04376721687528051</v>
      </c>
      <c r="J15" s="20">
        <f t="shared" si="1"/>
        <v>-0.16918698415710076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7179.64</v>
      </c>
      <c r="E17" s="19">
        <f>'[1]азия-индексы'!S94*1</f>
        <v>7242.63</v>
      </c>
      <c r="F17" s="19">
        <f>'[1]азия-индексы'!K94*1</f>
        <v>7293.22</v>
      </c>
      <c r="G17" s="20">
        <f aca="true" t="shared" si="4" ref="G17:G22">IF(ISERROR(F17/E17-1),"н/д",F17/E17-1)</f>
        <v>0.006985031680480702</v>
      </c>
      <c r="H17" s="20">
        <f aca="true" t="shared" si="5" ref="H17:H22">IF(ISERROR(F17/D17-1),"н/д",F17/D17-1)</f>
        <v>0.0158197346942186</v>
      </c>
      <c r="I17" s="20">
        <f aca="true" t="shared" si="6" ref="I17:I22">IF(ISERROR(F17/C17-1),"н/д",F17/C17-1)</f>
        <v>0.02822203173815452</v>
      </c>
      <c r="J17" s="20">
        <f aca="true" t="shared" si="7" ref="J17:J22">IF(ISERROR(F17/B17-1),"н/д",F17/B17-1)</f>
        <v>-0.1729167611703334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387.95</v>
      </c>
      <c r="E18" s="19">
        <f>'[1]азия-индексы'!S106</f>
        <v>385.59999999999997</v>
      </c>
      <c r="F18" s="19">
        <f>'[1]азия-индексы'!K106*1</f>
        <v>386.71</v>
      </c>
      <c r="G18" s="20">
        <f t="shared" si="4"/>
        <v>0.0028786307053942917</v>
      </c>
      <c r="H18" s="20">
        <f t="shared" si="5"/>
        <v>-0.0031962881814666666</v>
      </c>
      <c r="I18" s="20">
        <f>IF(ISERROR(F18/C18-1),"н/д",F18/C18-1)</f>
        <v>0.13966167629376391</v>
      </c>
      <c r="J18" s="20">
        <f t="shared" si="7"/>
        <v>-0.19602910602910606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18561.7</v>
      </c>
      <c r="E19" s="19">
        <f>'[1]Индия'!C192</f>
        <v>18846.26</v>
      </c>
      <c r="F19" s="19">
        <f>'[1]Индия'!C187</f>
        <v>18684.7057</v>
      </c>
      <c r="G19" s="20">
        <f t="shared" si="4"/>
        <v>-0.008572220695246657</v>
      </c>
      <c r="H19" s="20">
        <f t="shared" si="5"/>
        <v>0.006626855298814016</v>
      </c>
      <c r="I19" s="20">
        <f t="shared" si="6"/>
        <v>0.18147559362416787</v>
      </c>
      <c r="J19" s="20">
        <f t="shared" si="7"/>
        <v>-0.024620271930859472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4330.589999999999</v>
      </c>
      <c r="E20" s="19">
        <f>'[1]азия-индексы'!S170</f>
        <v>4325.219999999999</v>
      </c>
      <c r="F20" s="19">
        <f>'[1]азия-индексы'!K170*1</f>
        <v>4311.11</v>
      </c>
      <c r="G20" s="20">
        <f t="shared" si="4"/>
        <v>-0.0032622618040237805</v>
      </c>
      <c r="H20" s="20">
        <f t="shared" si="5"/>
        <v>-0.00449823234247515</v>
      </c>
      <c r="I20" s="20">
        <f t="shared" si="6"/>
        <v>0.10851951751961253</v>
      </c>
      <c r="J20" s="20">
        <f>IF(ISERROR(F20/B20-1),"н/д",F20/B20-1)</f>
        <v>0.2391807990801953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19">
        <v>860.4499999999999</v>
      </c>
      <c r="E21" s="19">
        <f>'[1]азия-индексы'!S142</f>
        <v>831.71</v>
      </c>
      <c r="F21" s="19">
        <f>'[1]азия-индексы'!K142*1</f>
        <v>828.46</v>
      </c>
      <c r="G21" s="20">
        <f t="shared" si="4"/>
        <v>-0.003907612028230978</v>
      </c>
      <c r="H21" s="20">
        <f t="shared" si="5"/>
        <v>-0.03717822069847165</v>
      </c>
      <c r="I21" s="20">
        <f t="shared" si="6"/>
        <v>-0.023295843059583543</v>
      </c>
      <c r="J21" s="20">
        <f t="shared" si="7"/>
        <v>-0.3419698173153296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57068.18</v>
      </c>
      <c r="E22" s="19">
        <f>'[1]Бразилия'!C192</f>
        <v>58517.35</v>
      </c>
      <c r="F22" s="19">
        <f>'[1]Бразилия'!C187</f>
        <v>57524.45</v>
      </c>
      <c r="G22" s="20">
        <f t="shared" si="4"/>
        <v>-0.01696761729640872</v>
      </c>
      <c r="H22" s="20">
        <f t="shared" si="5"/>
        <v>0.00799517349247858</v>
      </c>
      <c r="I22" s="20">
        <f t="shared" si="6"/>
        <v>-0.018360293629545388</v>
      </c>
      <c r="J22" s="20">
        <f t="shared" si="7"/>
        <v>-0.17971085047935853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107.34</v>
      </c>
      <c r="E24" s="19">
        <f>'[1]нефть Brent'!C192</f>
        <v>106.46</v>
      </c>
      <c r="F24" s="29">
        <f>'[1]нефть Brent'!C187</f>
        <v>106.2958</v>
      </c>
      <c r="G24" s="20">
        <f>IF(ISERROR(F24/E24-1),"н/д",F24/E24-1)</f>
        <v>-0.0015423633289497474</v>
      </c>
      <c r="H24" s="20">
        <f aca="true" t="shared" si="8" ref="H24:H33">IF(ISERROR(F24/D24-1),"н/д",F24/D24-1)</f>
        <v>-0.009727967207005861</v>
      </c>
      <c r="I24" s="20">
        <f aca="true" t="shared" si="9" ref="I24:I33">IF(ISERROR(F24/C24-1),"н/д",F24/C24-1)</f>
        <v>-0.05472832369942204</v>
      </c>
      <c r="J24" s="20">
        <f>IF(ISERROR(F24/B24-1),"н/д",F24/B24-1)</f>
        <v>0.11071891327063743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87.09</v>
      </c>
      <c r="E25" s="19">
        <f>'[1]сырье'!P83</f>
        <v>85.09</v>
      </c>
      <c r="F25" s="29">
        <f>'[1]сырье'!M83*1</f>
        <v>84.9</v>
      </c>
      <c r="G25" s="20">
        <f aca="true" t="shared" si="10" ref="G25:G33">IF(ISERROR(F25/E25-1),"н/д",F25/E25-1)</f>
        <v>-0.0022329298389939245</v>
      </c>
      <c r="H25" s="20">
        <f t="shared" si="8"/>
        <v>-0.025146400275576908</v>
      </c>
      <c r="I25" s="20">
        <f t="shared" si="9"/>
        <v>-0.1619780870595201</v>
      </c>
      <c r="J25" s="20">
        <f aca="true" t="shared" si="11" ref="J25:J31">IF(ISERROR(F25/B25-1),"н/д",F25/B25-1)</f>
        <v>-0.048739495798319266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1715.5</v>
      </c>
      <c r="E26" s="19">
        <f>'[1]Золото'!C192</f>
        <v>1726</v>
      </c>
      <c r="F26" s="19">
        <f>'[1]Золото'!C187</f>
        <v>1737.12</v>
      </c>
      <c r="G26" s="20">
        <f t="shared" si="10"/>
        <v>0.006442641946697414</v>
      </c>
      <c r="H26" s="20">
        <f t="shared" si="8"/>
        <v>0.012602739726027323</v>
      </c>
      <c r="I26" s="20">
        <f t="shared" si="9"/>
        <v>0.08022976192242082</v>
      </c>
      <c r="J26" s="20">
        <f t="shared" si="11"/>
        <v>0.26418746816097816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7830.86</v>
      </c>
      <c r="E27" s="19">
        <f>'[1]Медь'!C192</f>
        <v>7648.98</v>
      </c>
      <c r="F27" s="19">
        <f>'[1]Медь'!C187</f>
        <v>7624.02</v>
      </c>
      <c r="G27" s="20">
        <f t="shared" si="10"/>
        <v>-0.003263180188730952</v>
      </c>
      <c r="H27" s="20">
        <f t="shared" si="8"/>
        <v>-0.026413446288147013</v>
      </c>
      <c r="I27" s="20">
        <f t="shared" si="9"/>
        <v>0.012352839791393455</v>
      </c>
      <c r="J27" s="20">
        <f t="shared" si="11"/>
        <v>-0.18907207283866578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16300</v>
      </c>
      <c r="E28" s="19">
        <f>'[1]Никель'!C192</f>
        <v>16160</v>
      </c>
      <c r="F28" s="19">
        <f>'[1]Никель'!C187</f>
        <v>16125</v>
      </c>
      <c r="G28" s="20">
        <f t="shared" si="10"/>
        <v>-0.0021658415841584455</v>
      </c>
      <c r="H28" s="20">
        <f t="shared" si="8"/>
        <v>-0.010736196319018454</v>
      </c>
      <c r="I28" s="20">
        <f t="shared" si="9"/>
        <v>-0.1557621664050235</v>
      </c>
      <c r="J28" s="20">
        <f t="shared" si="11"/>
        <v>-0.32460732984293195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1940</v>
      </c>
      <c r="E29" s="19">
        <f>'[1]Алюминий'!C192</f>
        <v>1925</v>
      </c>
      <c r="F29" s="19">
        <f>'[1]Алюминий'!C187</f>
        <v>1927.56</v>
      </c>
      <c r="G29" s="20">
        <f t="shared" si="10"/>
        <v>0.00132987012987007</v>
      </c>
      <c r="H29" s="20">
        <f t="shared" si="8"/>
        <v>-0.0064123711340206</v>
      </c>
      <c r="I29" s="20">
        <f t="shared" si="9"/>
        <v>-0.0855989639962299</v>
      </c>
      <c r="J29" s="20">
        <f t="shared" si="11"/>
        <v>-0.22525723472668813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70.21</v>
      </c>
      <c r="E30" s="19">
        <v>70.21</v>
      </c>
      <c r="F30" s="19">
        <v>70.37</v>
      </c>
      <c r="G30" s="20">
        <f t="shared" si="10"/>
        <v>0.0022788776527562504</v>
      </c>
      <c r="H30" s="20">
        <f t="shared" si="8"/>
        <v>0.0022788776527562504</v>
      </c>
      <c r="I30" s="20">
        <f t="shared" si="9"/>
        <v>-0.2703235172127747</v>
      </c>
      <c r="J30" s="20">
        <f t="shared" si="11"/>
        <v>-0.508760907504363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19.46</v>
      </c>
      <c r="E31" s="19">
        <f>'[1]Сахар'!C192</f>
        <v>18.95</v>
      </c>
      <c r="F31" s="19">
        <f>'[1]Сахар'!C187</f>
        <v>18.8</v>
      </c>
      <c r="G31" s="20">
        <f t="shared" si="10"/>
        <v>-0.00791556728232179</v>
      </c>
      <c r="H31" s="20">
        <f t="shared" si="8"/>
        <v>-0.03391572456320657</v>
      </c>
      <c r="I31" s="20">
        <f t="shared" si="9"/>
        <v>-0.19278660369257183</v>
      </c>
      <c r="J31" s="20">
        <f t="shared" si="11"/>
        <v>-0.40768746061751726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751</v>
      </c>
      <c r="E32" s="19">
        <v>751</v>
      </c>
      <c r="F32" s="29">
        <v>748.25</v>
      </c>
      <c r="G32" s="20">
        <f t="shared" si="10"/>
        <v>-0.003661784287616543</v>
      </c>
      <c r="H32" s="20">
        <f t="shared" si="8"/>
        <v>-0.003661784287616543</v>
      </c>
      <c r="I32" s="20">
        <f t="shared" si="9"/>
        <v>0.14762269938650308</v>
      </c>
      <c r="J32" s="20">
        <f>IF(ISERROR(F32/B32-1),"н/д",F32/B32-1)</f>
        <v>0.23270181219110375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868.4</v>
      </c>
      <c r="E33" s="19">
        <f>'[1]Пшеница'!C192</f>
        <v>902.4</v>
      </c>
      <c r="F33" s="19">
        <f>'[1]Пшеница'!C187</f>
        <v>900.8143</v>
      </c>
      <c r="G33" s="20">
        <f t="shared" si="10"/>
        <v>-0.0017572030141843609</v>
      </c>
      <c r="H33" s="20">
        <f t="shared" si="8"/>
        <v>0.037326462459696064</v>
      </c>
      <c r="I33" s="20">
        <f t="shared" si="9"/>
        <v>0.2905648997134671</v>
      </c>
      <c r="J33" s="20">
        <f>IF(ISERROR(F33/B33-1),"н/д",F33/B33-1)</f>
        <v>0.17714731156014585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41214</v>
      </c>
      <c r="E35" s="14">
        <f>IF(J35=2,F35-3,F35-1)</f>
        <v>41221</v>
      </c>
      <c r="F35" s="33">
        <f>I1</f>
        <v>41222</v>
      </c>
      <c r="G35" s="34"/>
      <c r="H35" s="35"/>
      <c r="I35" s="34"/>
      <c r="J35" s="36">
        <f>WEEKDAY(F35)</f>
        <v>6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кс'!V5</f>
        <v>750.8</v>
      </c>
      <c r="F37" s="19">
        <f>'[1]ост. ср-тв на кс'!U5</f>
        <v>739</v>
      </c>
      <c r="G37" s="20">
        <f t="shared" si="12"/>
        <v>-0.015716568993073943</v>
      </c>
      <c r="H37" s="20">
        <f aca="true" t="shared" si="13" ref="H37:H42">IF(ISERROR(F37/D37-1),"н/д",F37/D37-1)</f>
        <v>-0.01321938843637327</v>
      </c>
      <c r="I37" s="20">
        <f aca="true" t="shared" si="14" ref="I37:I42">IF(ISERROR(F37/C37-1),"н/д",F37/C37-1)</f>
        <v>-0.24699409007540252</v>
      </c>
      <c r="J37" s="20">
        <f aca="true" t="shared" si="15" ref="J37:J42">IF(ISERROR(F37/B37-1),"н/д",F37/B37-1)</f>
        <v>-0.2411172725405627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кс'!X5</f>
        <v>549.1</v>
      </c>
      <c r="F38" s="19">
        <f>'[1]ост. ср-тв на кс'!W5</f>
        <v>546.4</v>
      </c>
      <c r="G38" s="20">
        <f t="shared" si="12"/>
        <v>-0.0049171371334912894</v>
      </c>
      <c r="H38" s="20">
        <f t="shared" si="13"/>
        <v>0.015802193716304203</v>
      </c>
      <c r="I38" s="20">
        <f t="shared" si="14"/>
        <v>-0.25710401087695445</v>
      </c>
      <c r="J38" s="20">
        <f t="shared" si="15"/>
        <v>-0.1445122905902616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6.69</v>
      </c>
      <c r="E39" s="28">
        <f>'[1]mibid-mibor'!C8</f>
        <v>6.76</v>
      </c>
      <c r="F39" s="28">
        <f>'[1]mibid-mibor'!D8</f>
        <v>6.76</v>
      </c>
      <c r="G39" s="20">
        <f t="shared" si="12"/>
        <v>0</v>
      </c>
      <c r="H39" s="20">
        <f t="shared" si="13"/>
        <v>0.010463378176382543</v>
      </c>
      <c r="I39" s="20">
        <f t="shared" si="14"/>
        <v>0.0645669291338582</v>
      </c>
      <c r="J39" s="20">
        <f t="shared" si="15"/>
        <v>-0.034285714285714364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7.52</v>
      </c>
      <c r="E40" s="28">
        <f>'[1]mibid-mibor'!E8</f>
        <v>7.61</v>
      </c>
      <c r="F40" s="28">
        <f>'[1]mibid-mibor'!F8</f>
        <v>7.61</v>
      </c>
      <c r="G40" s="20">
        <f t="shared" si="12"/>
        <v>0</v>
      </c>
      <c r="H40" s="20">
        <f t="shared" si="13"/>
        <v>0.01196808510638303</v>
      </c>
      <c r="I40" s="20">
        <f t="shared" si="14"/>
        <v>0.02976995940460081</v>
      </c>
      <c r="J40" s="20">
        <f t="shared" si="15"/>
        <v>0.6436285097192225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30.9169</v>
      </c>
      <c r="E41" s="28">
        <f>'[1]МакроDelay'!L7</f>
        <v>31.3033</v>
      </c>
      <c r="F41" s="28">
        <f>'[1]МакроDelay'!Q7</f>
        <v>31.5146</v>
      </c>
      <c r="G41" s="20">
        <f>IF(ISERROR(F41/E41-1),"н/д",F41/E41-1)</f>
        <v>0.006750087051524911</v>
      </c>
      <c r="H41" s="20">
        <f>IF(ISERROR(F41/D41-1),"н/д",F41/D41-1)</f>
        <v>0.0193324686498324</v>
      </c>
      <c r="I41" s="20">
        <f t="shared" si="14"/>
        <v>-0.021168660021523067</v>
      </c>
      <c r="J41" s="20">
        <f t="shared" si="15"/>
        <v>0.02586588541666668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39.9786</v>
      </c>
      <c r="E42" s="28">
        <f>'[1]МакроDelay'!L9</f>
        <v>40.2748</v>
      </c>
      <c r="F42" s="28">
        <f>'[1]МакроDelay'!Q9</f>
        <v>40.2189</v>
      </c>
      <c r="G42" s="20">
        <f t="shared" si="12"/>
        <v>-0.0013879646826303604</v>
      </c>
      <c r="H42" s="20">
        <f t="shared" si="13"/>
        <v>0.006010715732917005</v>
      </c>
      <c r="I42" s="20">
        <f t="shared" si="14"/>
        <v>-0.034853363322546294</v>
      </c>
      <c r="J42" s="20">
        <f t="shared" si="15"/>
        <v>0.010779090223674181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41201</v>
      </c>
      <c r="E43" s="38">
        <f>'[1]ЗВР-cbr'!D4</f>
        <v>41208</v>
      </c>
      <c r="F43" s="38">
        <f>'[1]ЗВР-cbr'!D3</f>
        <v>41215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529,4</v>
      </c>
      <c r="E44" s="19" t="str">
        <f>'[1]ЗВР-cbr'!L4</f>
        <v>526,5</v>
      </c>
      <c r="F44" s="19" t="str">
        <f>'[1]ЗВР-cbr'!L3</f>
        <v>526,4</v>
      </c>
      <c r="G44" s="20">
        <f>IF(ISERROR(F44/E44-1),"н/д",F44/E44-1)</f>
        <v>-0.00018993352326690527</v>
      </c>
      <c r="H44" s="20"/>
      <c r="I44" s="20">
        <f>IF(ISERROR(F44/C44-1),"н/д",F44/C44-1)</f>
        <v>0.05702811244979911</v>
      </c>
      <c r="J44" s="20">
        <f>IF(ISERROR(F44/B44-1),"н/д",F44/B44-1)</f>
        <v>0.20265021704363728</v>
      </c>
      <c r="K44" s="13"/>
    </row>
    <row r="45" spans="1:11" ht="18.75">
      <c r="A45" s="40"/>
      <c r="B45" s="38">
        <v>40544</v>
      </c>
      <c r="C45" s="38">
        <v>40909</v>
      </c>
      <c r="D45" s="38">
        <v>41183</v>
      </c>
      <c r="E45" s="38">
        <v>41205</v>
      </c>
      <c r="F45" s="38">
        <v>41211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5.2</v>
      </c>
      <c r="E46" s="42">
        <v>5.7</v>
      </c>
      <c r="F46" s="42">
        <v>5.7</v>
      </c>
      <c r="G46" s="20">
        <f>IF(ISERROR(F46-E46),"н/д",F46-E46)/100</f>
        <v>0</v>
      </c>
      <c r="H46" s="20">
        <f>IF(ISERROR(F46-D46),"н/д",F46-D46)/100</f>
        <v>0.005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41102</v>
      </c>
      <c r="E47" s="44">
        <f>'[1]M2'!P23</f>
        <v>41133</v>
      </c>
      <c r="F47" s="44">
        <f>'[1]M2'!P22</f>
        <v>41163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24564.3</v>
      </c>
      <c r="E48" s="19">
        <f>'[1]M2'!Q23</f>
        <v>24573.5</v>
      </c>
      <c r="F48" s="19">
        <f>'[1]M2'!Q22</f>
        <v>24657.5</v>
      </c>
      <c r="G48" s="20"/>
      <c r="H48" s="20">
        <f>IF(ISERROR(F48/D48-1),"н/д",F48/D48-1)</f>
        <v>0.0037941239929490944</v>
      </c>
      <c r="I48" s="20">
        <f>IF(ISERROR(F48/C48-1),"н/д",F48/C48-1)</f>
        <v>0.041371912205051986</v>
      </c>
      <c r="J48" s="20">
        <f>IF(ISERROR(F48/B48-1),"н/д",F48/B48-1)</f>
        <v>0.23214187558402744</v>
      </c>
      <c r="K48" s="8"/>
    </row>
    <row r="49" spans="1:11" ht="75">
      <c r="A49" s="18" t="s">
        <v>58</v>
      </c>
      <c r="B49" s="19">
        <v>104.7</v>
      </c>
      <c r="C49" s="19">
        <f>'[1]ПромПр-во'!B41</f>
        <v>102.9</v>
      </c>
      <c r="D49" s="19">
        <f>'[1]ПромПр-во'!B37</f>
        <v>103.4</v>
      </c>
      <c r="E49" s="19">
        <f>'[1]ПромПр-во'!B38</f>
        <v>102.1</v>
      </c>
      <c r="F49" s="19">
        <f>'[1]ПромПр-во'!B39</f>
        <v>102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41091</v>
      </c>
      <c r="E50" s="44">
        <v>41122</v>
      </c>
      <c r="F50" s="44">
        <v>41153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41.553</v>
      </c>
      <c r="E51" s="19">
        <v>41.323</v>
      </c>
      <c r="F51" s="19">
        <v>41.32</v>
      </c>
      <c r="G51" s="20"/>
      <c r="H51" s="20">
        <f>IF(ISERROR(F51/E51-1),"н/д",F51/E51-1)</f>
        <v>-7.259879485999043E-05</v>
      </c>
      <c r="I51" s="20">
        <f>IF(ISERROR(F51/C51-1),"н/д",F51/C51-1)</f>
        <v>0.15414480997949798</v>
      </c>
      <c r="J51" s="20">
        <f>IF(ISERROR(F51/B51-1),"н/д",F51/B51-1)</f>
        <v>0.03411425811311686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4423.59</v>
      </c>
      <c r="E52" s="19">
        <v>4507.378</v>
      </c>
      <c r="F52" s="19">
        <v>4427.5</v>
      </c>
      <c r="G52" s="20"/>
      <c r="H52" s="20">
        <f>IF(ISERROR(F52/E52-1),"н/д",F52/E52-1)</f>
        <v>-0.017721611100733003</v>
      </c>
      <c r="I52" s="20">
        <f>IF(ISERROR(F52/C52-1),"н/д",F52/C52-1)</f>
        <v>0.056543134044599874</v>
      </c>
      <c r="J52" s="20">
        <f>IF(ISERROR(F52/B52-1),"н/д",F52/B52-1)</f>
        <v>0.505751614070505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41091</v>
      </c>
      <c r="E54" s="44">
        <v>41122</v>
      </c>
      <c r="F54" s="44">
        <v>41153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1047.7</v>
      </c>
      <c r="E55" s="19">
        <f>'[1]Дох-Расх фед.б.'!J5*1</f>
        <v>1106.2</v>
      </c>
      <c r="F55" s="19">
        <f>'[1]Дох-Расх фед.б.'!J4*1</f>
        <v>1030.7</v>
      </c>
      <c r="G55" s="20">
        <f>IF(ISERROR(F55/E55-1),"н/д",F55/E55-1)</f>
        <v>-0.0682516723919725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1012.5</v>
      </c>
      <c r="E56" s="19">
        <f>'[1]Дох-Расх фед.б.'!J29*1</f>
        <v>859.4</v>
      </c>
      <c r="F56" s="19">
        <f>'[1]Дох-Расх фед.б.'!J28*1</f>
        <v>924.3</v>
      </c>
      <c r="G56" s="20">
        <f>IF(ISERROR(F56/E56-1),"н/д",F56/E56-1)</f>
        <v>0.07551780311845468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35.200000000000045</v>
      </c>
      <c r="E57" s="25">
        <f>E55-E56</f>
        <v>246.80000000000007</v>
      </c>
      <c r="F57" s="19">
        <f>F55-F56</f>
        <v>106.40000000000009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41061</v>
      </c>
      <c r="E58" s="44">
        <v>41091</v>
      </c>
      <c r="F58" s="44">
        <v>41122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40.796</v>
      </c>
      <c r="E59" s="42">
        <v>40.645</v>
      </c>
      <c r="F59" s="42">
        <v>42.054</v>
      </c>
      <c r="G59" s="20">
        <f>IF(ISERROR(F59/E59-1),"н/д",F59/E59-1)</f>
        <v>0.03466601057940699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26.797</v>
      </c>
      <c r="E60" s="42">
        <v>29.594</v>
      </c>
      <c r="F60" s="42">
        <v>29.414</v>
      </c>
      <c r="G60" s="20">
        <f>IF(ISERROR(F60/E60-1),"н/д",F60/E60-1)</f>
        <v>-0.0060823139825639805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13.998999999999999</v>
      </c>
      <c r="E61" s="42">
        <f>E59-E60</f>
        <v>11.051000000000002</v>
      </c>
      <c r="F61" s="42">
        <f>F59-F60</f>
        <v>12.64</v>
      </c>
      <c r="G61" s="20">
        <f>IF(ISERROR(F61/E61-1),"н/д",F61/E61-1)</f>
        <v>0.1437878924984164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41061</v>
      </c>
      <c r="E64" s="44">
        <v>41091</v>
      </c>
      <c r="F64" s="44">
        <v>41122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12509.44</v>
      </c>
      <c r="E65" s="19">
        <v>12833.44</v>
      </c>
      <c r="F65" s="19">
        <v>12830.586</v>
      </c>
      <c r="G65" s="20">
        <f>IF(ISERROR(F65/E65-1),"н/д",F65/E65-1)</f>
        <v>-0.00022238776197192056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2012-11-09T09:10:56Z</dcterms:created>
  <dcterms:modified xsi:type="dcterms:W3CDTF">2012-11-09T09:11:40Z</dcterms:modified>
  <cp:category/>
  <cp:version/>
  <cp:contentType/>
  <cp:contentStatus/>
</cp:coreProperties>
</file>