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<sst xmlns="http://schemas.openxmlformats.org/spreadsheetml/2006/main" count="94" uniqueCount="78">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</sst>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7649,05</v>
          </cell>
          <cell r="S93">
            <v>7600.9800000000005</v>
          </cell>
        </row>
        <row r="105">
          <cell r="K105" t="str">
            <v>385,69</v>
          </cell>
          <cell r="S105">
            <v>382.1</v>
          </cell>
        </row>
        <row r="140">
          <cell r="K140" t="str">
            <v>2031,91</v>
          </cell>
          <cell r="S140">
            <v>1975.15</v>
          </cell>
        </row>
        <row r="168">
          <cell r="K168" t="str">
            <v>4278,90</v>
          </cell>
          <cell r="S168">
            <v>4270.5199999999995</v>
          </cell>
        </row>
      </sheetData>
      <sheetData sheetId="2">
        <row r="34">
          <cell r="I34" t="str">
            <v>7472,43</v>
          </cell>
          <cell r="L34">
            <v>7435.12</v>
          </cell>
        </row>
        <row r="111">
          <cell r="I111" t="str">
            <v>5899,72</v>
          </cell>
          <cell r="L111">
            <v>5869.04</v>
          </cell>
        </row>
        <row r="168">
          <cell r="I168" t="str">
            <v>3603,86</v>
          </cell>
          <cell r="L168">
            <v>3580.6400000000003</v>
          </cell>
        </row>
      </sheetData>
      <sheetData sheetId="3">
        <row r="3">
          <cell r="D3">
            <v>41236</v>
          </cell>
          <cell r="L3" t="str">
            <v>524,3</v>
          </cell>
        </row>
        <row r="4">
          <cell r="D4">
            <v>41229</v>
          </cell>
          <cell r="L4" t="str">
            <v>522,2</v>
          </cell>
        </row>
        <row r="5">
          <cell r="D5">
            <v>41222</v>
          </cell>
          <cell r="L5" t="str">
            <v>522,7</v>
          </cell>
        </row>
      </sheetData>
      <sheetData sheetId="4">
        <row r="8">
          <cell r="C8">
            <v>6.79</v>
          </cell>
          <cell r="D8">
            <v>6.79</v>
          </cell>
          <cell r="E8">
            <v>7.59</v>
          </cell>
          <cell r="F8">
            <v>7.59</v>
          </cell>
        </row>
      </sheetData>
      <sheetData sheetId="5">
        <row r="7">
          <cell r="L7">
            <v>30.8365</v>
          </cell>
          <cell r="Q7">
            <v>30.994</v>
          </cell>
        </row>
        <row r="9">
          <cell r="L9">
            <v>40.1769</v>
          </cell>
          <cell r="Q9">
            <v>40.472</v>
          </cell>
        </row>
      </sheetData>
      <sheetData sheetId="6">
        <row r="83">
          <cell r="M83" t="str">
            <v>88,93</v>
          </cell>
          <cell r="P83">
            <v>88.5</v>
          </cell>
        </row>
      </sheetData>
      <sheetData sheetId="7">
        <row r="22">
          <cell r="P22">
            <v>41194</v>
          </cell>
          <cell r="Q22">
            <v>24739.2</v>
          </cell>
        </row>
        <row r="23">
          <cell r="P23">
            <v>41163</v>
          </cell>
          <cell r="Q23">
            <v>24657.5</v>
          </cell>
        </row>
        <row r="24">
          <cell r="P24">
            <v>41133</v>
          </cell>
          <cell r="Q24">
            <v>24573.5</v>
          </cell>
        </row>
      </sheetData>
      <sheetData sheetId="8">
        <row r="4">
          <cell r="J4" t="str">
            <v>1070,9</v>
          </cell>
        </row>
        <row r="5">
          <cell r="J5" t="str">
            <v>1030,7</v>
          </cell>
        </row>
        <row r="6">
          <cell r="J6" t="str">
            <v>1106,2</v>
          </cell>
        </row>
        <row r="28">
          <cell r="J28" t="str">
            <v>989,9</v>
          </cell>
        </row>
        <row r="29">
          <cell r="J29" t="str">
            <v>924,3</v>
          </cell>
        </row>
        <row r="30">
          <cell r="J30" t="str">
            <v>859,4</v>
          </cell>
        </row>
      </sheetData>
      <sheetData sheetId="9">
        <row r="39">
          <cell r="B39">
            <v>102.1</v>
          </cell>
        </row>
        <row r="40">
          <cell r="B40">
            <v>102</v>
          </cell>
        </row>
        <row r="43">
          <cell r="B43">
            <v>101.8</v>
          </cell>
        </row>
        <row r="44">
          <cell r="B44">
            <v>102.8</v>
          </cell>
        </row>
      </sheetData>
      <sheetData sheetId="10">
        <row r="5">
          <cell r="U5">
            <v>1011.3</v>
          </cell>
          <cell r="V5">
            <v>793.7</v>
          </cell>
          <cell r="W5">
            <v>810.7</v>
          </cell>
          <cell r="X5">
            <v>605.4</v>
          </cell>
        </row>
      </sheetData>
      <sheetData sheetId="12">
        <row r="187">
          <cell r="C187">
            <v>109.4208</v>
          </cell>
        </row>
        <row r="192">
          <cell r="C192">
            <v>108.93</v>
          </cell>
        </row>
      </sheetData>
      <sheetData sheetId="13">
        <row r="187">
          <cell r="C187">
            <v>1706.83</v>
          </cell>
        </row>
        <row r="192">
          <cell r="C192">
            <v>1695.8</v>
          </cell>
        </row>
      </sheetData>
      <sheetData sheetId="14">
        <row r="187">
          <cell r="C187">
            <v>8089.94</v>
          </cell>
        </row>
        <row r="192">
          <cell r="C192">
            <v>8059.04</v>
          </cell>
        </row>
      </sheetData>
      <sheetData sheetId="15">
        <row r="187">
          <cell r="C187">
            <v>17540</v>
          </cell>
        </row>
        <row r="192">
          <cell r="C192">
            <v>17505</v>
          </cell>
        </row>
      </sheetData>
      <sheetData sheetId="16">
        <row r="187">
          <cell r="C187">
            <v>2100.5</v>
          </cell>
        </row>
        <row r="192">
          <cell r="C192">
            <v>2094</v>
          </cell>
        </row>
      </sheetData>
      <sheetData sheetId="17">
        <row r="187">
          <cell r="C187">
            <v>18.9</v>
          </cell>
        </row>
        <row r="192">
          <cell r="C192">
            <v>19.75</v>
          </cell>
        </row>
      </sheetData>
      <sheetData sheetId="18">
        <row r="187">
          <cell r="C187">
            <v>855</v>
          </cell>
        </row>
        <row r="192">
          <cell r="C192">
            <v>856.4</v>
          </cell>
        </row>
      </sheetData>
      <sheetData sheetId="19">
        <row r="187">
          <cell r="C187">
            <v>19419.3507</v>
          </cell>
        </row>
        <row r="192">
          <cell r="C192">
            <v>19348.12</v>
          </cell>
        </row>
      </sheetData>
      <sheetData sheetId="20">
        <row r="187">
          <cell r="C187">
            <v>57563.23</v>
          </cell>
        </row>
        <row r="192">
          <cell r="C192">
            <v>58202.35</v>
          </cell>
        </row>
      </sheetData>
      <sheetData sheetId="21">
        <row r="187">
          <cell r="C187">
            <v>9468.84</v>
          </cell>
        </row>
        <row r="192">
          <cell r="C192">
            <v>9432.46</v>
          </cell>
        </row>
      </sheetData>
      <sheetData sheetId="22">
        <row r="187">
          <cell r="C187">
            <v>1407.05</v>
          </cell>
        </row>
        <row r="192">
          <cell r="C192">
            <v>1409.46</v>
          </cell>
        </row>
      </sheetData>
      <sheetData sheetId="23">
        <row r="187">
          <cell r="C187">
            <v>3010.24</v>
          </cell>
        </row>
        <row r="192">
          <cell r="C192">
            <v>3012.03</v>
          </cell>
        </row>
      </sheetData>
      <sheetData sheetId="24">
        <row r="187">
          <cell r="C187">
            <v>12951.78</v>
          </cell>
        </row>
        <row r="192">
          <cell r="C192">
            <v>12965.6</v>
          </cell>
        </row>
      </sheetData>
      <sheetData sheetId="25">
        <row r="187">
          <cell r="C187">
            <v>1439.39</v>
          </cell>
        </row>
        <row r="192">
          <cell r="C192">
            <v>1411.83</v>
          </cell>
        </row>
      </sheetData>
      <sheetData sheetId="26">
        <row r="187">
          <cell r="C187">
            <v>1472.02</v>
          </cell>
        </row>
        <row r="192">
          <cell r="C192">
            <v>1443.87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41248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41244</v>
      </c>
      <c r="E4" s="14">
        <f>IF(J4=2,F4-3,F4-1)</f>
        <v>41247</v>
      </c>
      <c r="F4" s="14">
        <f>I1</f>
        <v>41248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1435.36</v>
      </c>
      <c r="E6" s="19">
        <f>'[1]РТС'!C192</f>
        <v>1443.87</v>
      </c>
      <c r="F6" s="19">
        <f>'[1]РТС'!C187</f>
        <v>1472.02</v>
      </c>
      <c r="G6" s="20">
        <f>IF(ISERROR(F6/E6-1),"н/д",F6/E6-1)</f>
        <v>0.01949621503320942</v>
      </c>
      <c r="H6" s="20">
        <f>IF(ISERROR(F6/D6-1),"н/д",F6/D6-1)</f>
        <v>0.02554063092185932</v>
      </c>
      <c r="I6" s="20">
        <f>IF(ISERROR(F6/C6-1),"н/д",F6/C6-1)</f>
        <v>0.029245584507335165</v>
      </c>
      <c r="J6" s="20">
        <f>IF(ISERROR(F6/B6-1),"н/д",F6/B6-1)</f>
        <v>-0.1683502824858757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1406.89</v>
      </c>
      <c r="E7" s="19">
        <f>'[1]ММВБ'!C192</f>
        <v>1411.83</v>
      </c>
      <c r="F7" s="19">
        <f>'[1]ММВБ'!C187</f>
        <v>1439.39</v>
      </c>
      <c r="G7" s="20">
        <f>IF(ISERROR(F7/E7-1),"н/д",F7/E7-1)</f>
        <v>0.019520763831339494</v>
      </c>
      <c r="H7" s="20">
        <f>IF(ISERROR(F7/D7-1),"н/д",F7/D7-1)</f>
        <v>0.023100597772391485</v>
      </c>
      <c r="I7" s="20">
        <f>IF(ISERROR(F7/C7-1),"н/д",F7/C7-1)</f>
        <v>-0.006191324564526646</v>
      </c>
      <c r="J7" s="20">
        <f>IF(ISERROR(F7/B7-1),"н/д",F7/B7-1)</f>
        <v>-0.13705635491606705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13025.58</v>
      </c>
      <c r="E9" s="19">
        <f>'[1]DJIA (США)'!C192</f>
        <v>12965.6</v>
      </c>
      <c r="F9" s="19">
        <f>'[1]DJIA (США)'!C187</f>
        <v>12951.78</v>
      </c>
      <c r="G9" s="20">
        <f aca="true" t="shared" si="0" ref="G9:G15">IF(ISERROR(F9/E9-1),"н/д",F9/E9-1)</f>
        <v>-0.0010658974517183673</v>
      </c>
      <c r="H9" s="20">
        <f>IF(ISERROR(F9/D9-1),"н/д",F9/D9-1)</f>
        <v>-0.005665774575872917</v>
      </c>
      <c r="I9" s="20">
        <f>IF(ISERROR(F9/C9-1),"н/д",F9/C9-1)</f>
        <v>0.047884052372810126</v>
      </c>
      <c r="J9" s="20">
        <f aca="true" t="shared" si="1" ref="J9:J15">IF(ISERROR(F9/B9-1),"н/д",F9/B9-1)</f>
        <v>0.10936017130621001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3010.24</v>
      </c>
      <c r="E10" s="19">
        <f>'[1]NASDAQ Composite (США)'!C192</f>
        <v>3012.03</v>
      </c>
      <c r="F10" s="19">
        <f>'[1]NASDAQ Composite (США)'!C187</f>
        <v>3010.24</v>
      </c>
      <c r="G10" s="20">
        <f t="shared" si="0"/>
        <v>-0.0005942835894729992</v>
      </c>
      <c r="H10" s="20">
        <f aca="true" t="shared" si="2" ref="H10:H15">IF(ISERROR(F10/D10-1),"н/д",F10/D10-1)</f>
        <v>0</v>
      </c>
      <c r="I10" s="20">
        <f aca="true" t="shared" si="3" ref="I10:I15">IF(ISERROR(F10/C10-1),"н/д",F10/C10-1)</f>
        <v>0.1256571910213109</v>
      </c>
      <c r="J10" s="20">
        <f t="shared" si="1"/>
        <v>0.11366629670736206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1416.18</v>
      </c>
      <c r="E11" s="19">
        <f>'[1]S&amp;P500 (США)'!C192</f>
        <v>1409.46</v>
      </c>
      <c r="F11" s="19">
        <f>'[1]S&amp;P500 (США)'!C187</f>
        <v>1407.05</v>
      </c>
      <c r="G11" s="20">
        <f t="shared" si="0"/>
        <v>-0.0017098747037873618</v>
      </c>
      <c r="H11" s="20">
        <f>IF(ISERROR(F11/D11-1),"н/д",F11/D11-1)</f>
        <v>-0.006446920589190719</v>
      </c>
      <c r="I11" s="20">
        <f t="shared" si="3"/>
        <v>0.10113994924650549</v>
      </c>
      <c r="J11" s="20">
        <f t="shared" si="1"/>
        <v>0.10617138364779866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3572.26</v>
      </c>
      <c r="E12" s="19">
        <f>'[1]евр-индексы'!L168</f>
        <v>3580.6400000000003</v>
      </c>
      <c r="F12" s="19">
        <f>'[1]евр-индексы'!I168*1</f>
        <v>3603.86</v>
      </c>
      <c r="G12" s="20">
        <f t="shared" si="0"/>
        <v>0.006484874212431269</v>
      </c>
      <c r="H12" s="20">
        <f t="shared" si="2"/>
        <v>0.008845940665013208</v>
      </c>
      <c r="I12" s="20">
        <f t="shared" si="3"/>
        <v>0.1486918938215569</v>
      </c>
      <c r="J12" s="20">
        <f t="shared" si="1"/>
        <v>-0.05211467648605994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7434.33</v>
      </c>
      <c r="E13" s="19">
        <f>'[1]евр-индексы'!L34</f>
        <v>7435.12</v>
      </c>
      <c r="F13" s="19">
        <f>'[1]евр-индексы'!I34*1</f>
        <v>7472.43</v>
      </c>
      <c r="G13" s="20">
        <f t="shared" si="0"/>
        <v>0.005018076372674596</v>
      </c>
      <c r="H13" s="20">
        <f t="shared" si="2"/>
        <v>0.005124873391415319</v>
      </c>
      <c r="I13" s="20">
        <f t="shared" si="3"/>
        <v>0.23349763615234287</v>
      </c>
      <c r="J13" s="20">
        <f t="shared" si="1"/>
        <v>0.05692079207920786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5886.17</v>
      </c>
      <c r="E14" s="19">
        <f>'[1]евр-индексы'!L111</f>
        <v>5869.04</v>
      </c>
      <c r="F14" s="19">
        <f>'[1]евр-индексы'!I111*1</f>
        <v>5899.72</v>
      </c>
      <c r="G14" s="20">
        <f t="shared" si="0"/>
        <v>0.005227430721208348</v>
      </c>
      <c r="H14" s="20">
        <f t="shared" si="2"/>
        <v>0.0023020062281586817</v>
      </c>
      <c r="I14" s="20">
        <f t="shared" si="3"/>
        <v>0.044257373868962446</v>
      </c>
      <c r="J14" s="20">
        <f t="shared" si="1"/>
        <v>-0.009449294828744126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9458.18</v>
      </c>
      <c r="E15" s="19">
        <f>'[1]Япония'!C192</f>
        <v>9432.46</v>
      </c>
      <c r="F15" s="19">
        <f>'[1]Япония'!C187</f>
        <v>9468.84</v>
      </c>
      <c r="G15" s="20">
        <f t="shared" si="0"/>
        <v>0.003856894171827996</v>
      </c>
      <c r="H15" s="20">
        <f t="shared" si="2"/>
        <v>0.0011270667295399939</v>
      </c>
      <c r="I15" s="20">
        <f t="shared" si="3"/>
        <v>0.12853576023537627</v>
      </c>
      <c r="J15" s="20">
        <f t="shared" si="1"/>
        <v>-0.10171330993264394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7599.91</v>
      </c>
      <c r="E17" s="19">
        <f>'[1]азия-индексы'!S93*1</f>
        <v>7600.9800000000005</v>
      </c>
      <c r="F17" s="19">
        <f>'[1]азия-индексы'!K93*1</f>
        <v>7649.05</v>
      </c>
      <c r="G17" s="20">
        <f aca="true" t="shared" si="4" ref="G17:G22">IF(ISERROR(F17/E17-1),"н/д",F17/E17-1)</f>
        <v>0.006324184513049502</v>
      </c>
      <c r="H17" s="20">
        <f aca="true" t="shared" si="5" ref="H17:H22">IF(ISERROR(F17/D17-1),"н/д",F17/D17-1)</f>
        <v>0.00646586604315047</v>
      </c>
      <c r="I17" s="20">
        <f aca="true" t="shared" si="6" ref="I17:I22">IF(ISERROR(F17/C17-1),"н/д",F17/C17-1)</f>
        <v>0.07838811003462554</v>
      </c>
      <c r="J17" s="20">
        <f aca="true" t="shared" si="7" ref="J17:J22">IF(ISERROR(F17/B17-1),"н/д",F17/B17-1)</f>
        <v>-0.13256407348605126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379.27</v>
      </c>
      <c r="E18" s="19">
        <f>'[1]азия-индексы'!S105</f>
        <v>382.1</v>
      </c>
      <c r="F18" s="19">
        <f>'[1]азия-индексы'!K105*1</f>
        <v>385.69</v>
      </c>
      <c r="G18" s="20">
        <f t="shared" si="4"/>
        <v>0.00939544621826749</v>
      </c>
      <c r="H18" s="20">
        <f t="shared" si="5"/>
        <v>0.016927254989848928</v>
      </c>
      <c r="I18" s="20">
        <f>IF(ISERROR(F18/C18-1),"н/д",F18/C18-1)</f>
        <v>0.13665566426971587</v>
      </c>
      <c r="J18" s="20">
        <f t="shared" si="7"/>
        <v>-0.19814968814968814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19278.0771</v>
      </c>
      <c r="E19" s="19">
        <f>'[1]Индия'!C192</f>
        <v>19348.12</v>
      </c>
      <c r="F19" s="19">
        <f>'[1]Индия'!C187</f>
        <v>19419.3507</v>
      </c>
      <c r="G19" s="20">
        <f t="shared" si="4"/>
        <v>0.003681530815397016</v>
      </c>
      <c r="H19" s="20">
        <f t="shared" si="5"/>
        <v>0.007328199761168053</v>
      </c>
      <c r="I19" s="20">
        <f t="shared" si="6"/>
        <v>0.22792883465530855</v>
      </c>
      <c r="J19" s="20">
        <f t="shared" si="7"/>
        <v>0.013729694712037777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4275.89</v>
      </c>
      <c r="E20" s="19">
        <f>'[1]азия-индексы'!S168</f>
        <v>4270.5199999999995</v>
      </c>
      <c r="F20" s="19">
        <f>'[1]азия-индексы'!K168*1</f>
        <v>4278.9</v>
      </c>
      <c r="G20" s="20">
        <f t="shared" si="4"/>
        <v>0.001962290306566805</v>
      </c>
      <c r="H20" s="20">
        <f t="shared" si="5"/>
        <v>0.0007039470145395743</v>
      </c>
      <c r="I20" s="20">
        <f t="shared" si="6"/>
        <v>0.10023733180426153</v>
      </c>
      <c r="J20" s="20">
        <f>IF(ISERROR(F20/B20-1),"н/д",F20/B20-1)</f>
        <v>0.22992239149180782</v>
      </c>
      <c r="K20" s="13"/>
    </row>
    <row r="21" spans="1:11" ht="18.75">
      <c r="A21" s="18" t="s">
        <v>30</v>
      </c>
      <c r="B21" s="19">
        <v>2808.077</v>
      </c>
      <c r="C21" s="19">
        <v>2200.13</v>
      </c>
      <c r="D21" s="19">
        <v>1959.77</v>
      </c>
      <c r="E21" s="19">
        <f>'[1]азия-индексы'!S140</f>
        <v>1975.15</v>
      </c>
      <c r="F21" s="19">
        <f>'[1]азия-индексы'!K140*1</f>
        <v>2031.91</v>
      </c>
      <c r="G21" s="20">
        <f t="shared" si="4"/>
        <v>0.02873705794496617</v>
      </c>
      <c r="H21" s="20">
        <f t="shared" si="5"/>
        <v>0.03681044204166817</v>
      </c>
      <c r="I21" s="20">
        <f t="shared" si="6"/>
        <v>-0.07645911832482621</v>
      </c>
      <c r="J21" s="20">
        <f t="shared" si="7"/>
        <v>-0.2764051698012555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57474.57</v>
      </c>
      <c r="E22" s="19">
        <f>'[1]Бразилия'!C192</f>
        <v>58202.35</v>
      </c>
      <c r="F22" s="19">
        <f>'[1]Бразилия'!C187</f>
        <v>57563.23</v>
      </c>
      <c r="G22" s="20">
        <f t="shared" si="4"/>
        <v>-0.010980999908079214</v>
      </c>
      <c r="H22" s="20">
        <f t="shared" si="5"/>
        <v>0.001542595273005043</v>
      </c>
      <c r="I22" s="20">
        <f t="shared" si="6"/>
        <v>-0.017698523063932825</v>
      </c>
      <c r="J22" s="20">
        <f t="shared" si="7"/>
        <v>-0.1791578540888078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110.2852</v>
      </c>
      <c r="E24" s="19">
        <f>'[1]нефть Brent'!C192</f>
        <v>108.93</v>
      </c>
      <c r="F24" s="29">
        <f>'[1]нефть Brent'!C187</f>
        <v>109.4208</v>
      </c>
      <c r="G24" s="20">
        <f>IF(ISERROR(F24/E24-1),"н/д",F24/E24-1)</f>
        <v>0.004505645827595606</v>
      </c>
      <c r="H24" s="20">
        <f aca="true" t="shared" si="8" ref="H24:H33">IF(ISERROR(F24/D24-1),"н/д",F24/D24-1)</f>
        <v>-0.007837860383804962</v>
      </c>
      <c r="I24" s="20">
        <f aca="true" t="shared" si="9" ref="I24:I33">IF(ISERROR(F24/C24-1),"н/д",F24/C24-1)</f>
        <v>-0.026938194753223677</v>
      </c>
      <c r="J24" s="20">
        <f>IF(ISERROR(F24/B24-1),"н/д",F24/B24-1)</f>
        <v>0.14337304075235102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88.8</v>
      </c>
      <c r="E25" s="19">
        <f>'[1]сырье'!P83</f>
        <v>88.5</v>
      </c>
      <c r="F25" s="29">
        <f>'[1]сырье'!M83*1</f>
        <v>88.93</v>
      </c>
      <c r="G25" s="20">
        <f aca="true" t="shared" si="10" ref="G25:G33">IF(ISERROR(F25/E25-1),"н/д",F25/E25-1)</f>
        <v>0.004858757062147001</v>
      </c>
      <c r="H25" s="20">
        <f t="shared" si="8"/>
        <v>0.0014639639639639768</v>
      </c>
      <c r="I25" s="20">
        <f t="shared" si="9"/>
        <v>-0.12219919060309925</v>
      </c>
      <c r="J25" s="20">
        <f aca="true" t="shared" si="11" ref="J25:J31">IF(ISERROR(F25/B25-1),"н/д",F25/B25-1)</f>
        <v>-0.0035854341736694106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1721.35</v>
      </c>
      <c r="E26" s="19">
        <f>'[1]Золото'!C192</f>
        <v>1695.8</v>
      </c>
      <c r="F26" s="19">
        <f>'[1]Золото'!C187</f>
        <v>1706.83</v>
      </c>
      <c r="G26" s="20">
        <f t="shared" si="10"/>
        <v>0.006504304752918966</v>
      </c>
      <c r="H26" s="20">
        <f t="shared" si="8"/>
        <v>-0.008435239782728643</v>
      </c>
      <c r="I26" s="20">
        <f t="shared" si="9"/>
        <v>0.06139389595540057</v>
      </c>
      <c r="J26" s="20">
        <f t="shared" si="11"/>
        <v>0.2421439487664654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8044.81</v>
      </c>
      <c r="E27" s="19">
        <f>'[1]Медь'!C192</f>
        <v>8059.04</v>
      </c>
      <c r="F27" s="19">
        <f>'[1]Медь'!C187</f>
        <v>8089.94</v>
      </c>
      <c r="G27" s="20">
        <f t="shared" si="10"/>
        <v>0.0038342035775973393</v>
      </c>
      <c r="H27" s="20">
        <f t="shared" si="8"/>
        <v>0.005609827951188251</v>
      </c>
      <c r="I27" s="20">
        <f t="shared" si="9"/>
        <v>0.07421986468319663</v>
      </c>
      <c r="J27" s="20">
        <f t="shared" si="11"/>
        <v>-0.13951455071477203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17616</v>
      </c>
      <c r="E28" s="19">
        <f>'[1]Никель'!C192</f>
        <v>17505</v>
      </c>
      <c r="F28" s="19">
        <f>'[1]Никель'!C187</f>
        <v>17540</v>
      </c>
      <c r="G28" s="20">
        <f t="shared" si="10"/>
        <v>0.0019994287346472017</v>
      </c>
      <c r="H28" s="20">
        <f t="shared" si="8"/>
        <v>-0.004314259763851025</v>
      </c>
      <c r="I28" s="20">
        <f t="shared" si="9"/>
        <v>-0.08167866038723182</v>
      </c>
      <c r="J28" s="20">
        <f t="shared" si="11"/>
        <v>-0.2653403141361257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2082.72</v>
      </c>
      <c r="E29" s="19">
        <f>'[1]Алюминий'!C192</f>
        <v>2094</v>
      </c>
      <c r="F29" s="19">
        <f>'[1]Алюминий'!C187</f>
        <v>2100.5</v>
      </c>
      <c r="G29" s="20">
        <f t="shared" si="10"/>
        <v>0.003104106972301901</v>
      </c>
      <c r="H29" s="20">
        <f t="shared" si="8"/>
        <v>0.008536913267265911</v>
      </c>
      <c r="I29" s="20">
        <f t="shared" si="9"/>
        <v>-0.003559227144203536</v>
      </c>
      <c r="J29" s="20">
        <f t="shared" si="11"/>
        <v>-0.15574758842443726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70.37</v>
      </c>
      <c r="E30" s="19">
        <v>70.21</v>
      </c>
      <c r="F30" s="19">
        <v>70.37</v>
      </c>
      <c r="G30" s="20">
        <f t="shared" si="10"/>
        <v>0.0022788776527562504</v>
      </c>
      <c r="H30" s="20">
        <f t="shared" si="8"/>
        <v>0</v>
      </c>
      <c r="I30" s="20">
        <f t="shared" si="9"/>
        <v>-0.2703235172127747</v>
      </c>
      <c r="J30" s="20">
        <f t="shared" si="11"/>
        <v>-0.508760907504363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18.9</v>
      </c>
      <c r="E31" s="19">
        <f>'[1]Сахар'!C192</f>
        <v>19.75</v>
      </c>
      <c r="F31" s="19">
        <f>'[1]Сахар'!C187</f>
        <v>18.9</v>
      </c>
      <c r="G31" s="20">
        <f t="shared" si="10"/>
        <v>-0.04303797468354442</v>
      </c>
      <c r="H31" s="20">
        <f t="shared" si="8"/>
        <v>0</v>
      </c>
      <c r="I31" s="20">
        <f t="shared" si="9"/>
        <v>-0.188492915414341</v>
      </c>
      <c r="J31" s="20">
        <f t="shared" si="11"/>
        <v>-0.4045368620037807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748.25</v>
      </c>
      <c r="E32" s="19">
        <v>751</v>
      </c>
      <c r="F32" s="29">
        <v>748.25</v>
      </c>
      <c r="G32" s="20">
        <f t="shared" si="10"/>
        <v>-0.003661784287616543</v>
      </c>
      <c r="H32" s="20">
        <f t="shared" si="8"/>
        <v>0</v>
      </c>
      <c r="I32" s="20">
        <f t="shared" si="9"/>
        <v>0.14762269938650308</v>
      </c>
      <c r="J32" s="20">
        <f>IF(ISERROR(F32/B32-1),"н/д",F32/B32-1)</f>
        <v>0.23270181219110375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871.3429</v>
      </c>
      <c r="E33" s="19">
        <f>'[1]Пшеница'!C192</f>
        <v>856.4</v>
      </c>
      <c r="F33" s="19">
        <f>'[1]Пшеница'!C187</f>
        <v>855</v>
      </c>
      <c r="G33" s="20">
        <f t="shared" si="10"/>
        <v>-0.0016347501167678358</v>
      </c>
      <c r="H33" s="20">
        <f t="shared" si="8"/>
        <v>-0.018755991470177813</v>
      </c>
      <c r="I33" s="20">
        <f t="shared" si="9"/>
        <v>0.22492836676217776</v>
      </c>
      <c r="J33" s="20">
        <f>IF(ISERROR(F33/B33-1),"н/д",F33/B33-1)</f>
        <v>0.11727905672004191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41244</v>
      </c>
      <c r="E35" s="14">
        <f>IF(J35=2,F35-3,F35-1)</f>
        <v>41247</v>
      </c>
      <c r="F35" s="33">
        <f>I1</f>
        <v>41248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824.7</v>
      </c>
      <c r="E37" s="19">
        <f>'[1]ост. ср-тв на кс'!V5</f>
        <v>793.7</v>
      </c>
      <c r="F37" s="19">
        <f>'[1]ост. ср-тв на кс'!U5</f>
        <v>1011.3</v>
      </c>
      <c r="G37" s="20">
        <f t="shared" si="12"/>
        <v>0.27415900214186717</v>
      </c>
      <c r="H37" s="20">
        <f aca="true" t="shared" si="13" ref="H37:H42">IF(ISERROR(F37/D37-1),"н/д",F37/D37-1)</f>
        <v>0.2262640960349216</v>
      </c>
      <c r="I37" s="20">
        <f aca="true" t="shared" si="14" ref="I37:I42">IF(ISERROR(F37/C37-1),"н/д",F37/C37-1)</f>
        <v>0.030466680252700273</v>
      </c>
      <c r="J37" s="20">
        <f aca="true" t="shared" si="15" ref="J37:J42">IF(ISERROR(F37/B37-1),"н/д",F37/B37-1)</f>
        <v>0.03850893407270495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614.8</v>
      </c>
      <c r="E38" s="19">
        <f>'[1]ост. ср-тв на кс'!X5</f>
        <v>605.4</v>
      </c>
      <c r="F38" s="19">
        <f>'[1]ост. ср-тв на кс'!W5</f>
        <v>810.7</v>
      </c>
      <c r="G38" s="20">
        <f t="shared" si="12"/>
        <v>0.3391146349520979</v>
      </c>
      <c r="H38" s="20">
        <f t="shared" si="13"/>
        <v>0.31864020819778816</v>
      </c>
      <c r="I38" s="20">
        <f t="shared" si="14"/>
        <v>0.1022433718558804</v>
      </c>
      <c r="J38" s="20">
        <f t="shared" si="15"/>
        <v>0.2692970095506497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6.78</v>
      </c>
      <c r="E39" s="28">
        <f>'[1]mibid-mibor'!C8</f>
        <v>6.79</v>
      </c>
      <c r="F39" s="28">
        <f>'[1]mibid-mibor'!D8</f>
        <v>6.79</v>
      </c>
      <c r="G39" s="20">
        <f t="shared" si="12"/>
        <v>0</v>
      </c>
      <c r="H39" s="20">
        <f t="shared" si="13"/>
        <v>0.001474926253687281</v>
      </c>
      <c r="I39" s="20">
        <f t="shared" si="14"/>
        <v>0.06929133858267722</v>
      </c>
      <c r="J39" s="20">
        <f t="shared" si="15"/>
        <v>-0.030000000000000027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7.58</v>
      </c>
      <c r="E40" s="28">
        <f>'[1]mibid-mibor'!E8</f>
        <v>7.59</v>
      </c>
      <c r="F40" s="28">
        <f>'[1]mibid-mibor'!F8</f>
        <v>7.59</v>
      </c>
      <c r="G40" s="20">
        <f t="shared" si="12"/>
        <v>0</v>
      </c>
      <c r="H40" s="20">
        <f t="shared" si="13"/>
        <v>0.0013192612137202797</v>
      </c>
      <c r="I40" s="20">
        <f t="shared" si="14"/>
        <v>0.02706359945872805</v>
      </c>
      <c r="J40" s="20">
        <f t="shared" si="15"/>
        <v>0.6393088552915767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30.811</v>
      </c>
      <c r="E41" s="28">
        <f>'[1]МакроDelay'!L7</f>
        <v>30.8365</v>
      </c>
      <c r="F41" s="28">
        <f>'[1]МакроDelay'!Q7</f>
        <v>30.994</v>
      </c>
      <c r="G41" s="20">
        <f>IF(ISERROR(F41/E41-1),"н/д",F41/E41-1)</f>
        <v>0.005107583545473693</v>
      </c>
      <c r="H41" s="20">
        <f>IF(ISERROR(F41/D41-1),"н/д",F41/D41-1)</f>
        <v>0.005939437213982046</v>
      </c>
      <c r="I41" s="20">
        <f t="shared" si="14"/>
        <v>-0.03733829554260848</v>
      </c>
      <c r="J41" s="20">
        <f t="shared" si="15"/>
        <v>0.008919270833333437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40.0759</v>
      </c>
      <c r="E42" s="28">
        <f>'[1]МакроDelay'!L9</f>
        <v>40.1769</v>
      </c>
      <c r="F42" s="28">
        <f>'[1]МакроDelay'!Q9</f>
        <v>40.472</v>
      </c>
      <c r="G42" s="20">
        <f t="shared" si="12"/>
        <v>0.007345016663804271</v>
      </c>
      <c r="H42" s="20">
        <f t="shared" si="13"/>
        <v>0.009883745592737858</v>
      </c>
      <c r="I42" s="20">
        <f t="shared" si="14"/>
        <v>-0.028779636449283608</v>
      </c>
      <c r="J42" s="20">
        <f t="shared" si="15"/>
        <v>0.01713998492083446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41222</v>
      </c>
      <c r="E43" s="38">
        <f>'[1]ЗВР-cbr'!D4</f>
        <v>41229</v>
      </c>
      <c r="F43" s="38">
        <f>'[1]ЗВР-cbr'!D3</f>
        <v>41236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522,7</v>
      </c>
      <c r="E44" s="19" t="str">
        <f>'[1]ЗВР-cbr'!L4</f>
        <v>522,2</v>
      </c>
      <c r="F44" s="19" t="str">
        <f>'[1]ЗВР-cbr'!L3</f>
        <v>524,3</v>
      </c>
      <c r="G44" s="20">
        <f>IF(ISERROR(F44/E44-1),"н/д",F44/E44-1)</f>
        <v>0.004021447721179516</v>
      </c>
      <c r="H44" s="20"/>
      <c r="I44" s="20">
        <f>IF(ISERROR(F44/C44-1),"н/д",F44/C44-1)</f>
        <v>0.052811244979919625</v>
      </c>
      <c r="J44" s="20">
        <f>IF(ISERROR(F44/B44-1),"н/д",F44/B44-1)</f>
        <v>0.19785241032670764</v>
      </c>
      <c r="K44" s="13"/>
    </row>
    <row r="45" spans="1:11" ht="18.75">
      <c r="A45" s="40"/>
      <c r="B45" s="38">
        <v>40544</v>
      </c>
      <c r="C45" s="38">
        <v>40909</v>
      </c>
      <c r="D45" s="38">
        <v>41214</v>
      </c>
      <c r="E45" s="38">
        <v>41232</v>
      </c>
      <c r="F45" s="38">
        <v>41239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5.7</v>
      </c>
      <c r="E46" s="42">
        <v>6</v>
      </c>
      <c r="F46" s="42">
        <v>6.1</v>
      </c>
      <c r="G46" s="20">
        <f>IF(ISERROR(F46-E46),"н/д",F46-E46)/100</f>
        <v>0.0009999999999999966</v>
      </c>
      <c r="H46" s="20">
        <f>IF(ISERROR(F46-D46),"н/д",F46-D46)/100</f>
        <v>0.003999999999999995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41133</v>
      </c>
      <c r="E47" s="44">
        <f>'[1]M2'!P23</f>
        <v>41163</v>
      </c>
      <c r="F47" s="44">
        <f>'[1]M2'!P22</f>
        <v>41194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24573.5</v>
      </c>
      <c r="E48" s="19">
        <f>'[1]M2'!Q23</f>
        <v>24657.5</v>
      </c>
      <c r="F48" s="19">
        <f>'[1]M2'!Q22</f>
        <v>24739.2</v>
      </c>
      <c r="G48" s="20"/>
      <c r="H48" s="20">
        <f>IF(ISERROR(F48/D48-1),"н/д",F48/D48-1)</f>
        <v>0.006743036197529806</v>
      </c>
      <c r="I48" s="20">
        <f>IF(ISERROR(F48/C48-1),"н/д",F48/C48-1)</f>
        <v>0.04482238712047937</v>
      </c>
      <c r="J48" s="20">
        <f>IF(ISERROR(F48/B48-1),"н/д",F48/B48-1)</f>
        <v>0.2362244464543597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'[1]ПромПр-во'!B39</f>
        <v>102.1</v>
      </c>
      <c r="E49" s="19">
        <f>'[1]ПромПр-во'!B40</f>
        <v>102</v>
      </c>
      <c r="F49" s="19">
        <f>'[1]ПромПр-во'!B43</f>
        <v>101.8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41122</v>
      </c>
      <c r="E54" s="44">
        <v>41153</v>
      </c>
      <c r="F54" s="44">
        <v>41183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1106.2</v>
      </c>
      <c r="E55" s="19">
        <f>'[1]Дох-Расх фед.б.'!J5*1</f>
        <v>1030.7</v>
      </c>
      <c r="F55" s="19">
        <f>'[1]Дох-Расх фед.б.'!J4*1</f>
        <v>1070.9</v>
      </c>
      <c r="G55" s="20">
        <f>IF(ISERROR(F55/E55-1),"н/д",F55/E55-1)</f>
        <v>0.039002619578927034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859.4</v>
      </c>
      <c r="E56" s="19">
        <f>'[1]Дох-Расх фед.б.'!J29*1</f>
        <v>924.3</v>
      </c>
      <c r="F56" s="19">
        <f>'[1]Дох-Расх фед.б.'!J28*1</f>
        <v>989.9</v>
      </c>
      <c r="G56" s="20">
        <f>IF(ISERROR(F56/E56-1),"н/д",F56/E56-1)</f>
        <v>0.0709726279346532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246.80000000000007</v>
      </c>
      <c r="E57" s="25">
        <f>E55-E56</f>
        <v>106.40000000000009</v>
      </c>
      <c r="F57" s="19">
        <f>F55-F56</f>
        <v>81.00000000000011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41091</v>
      </c>
      <c r="E64" s="44">
        <v>41122</v>
      </c>
      <c r="F64" s="44">
        <v>41153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12833.44</v>
      </c>
      <c r="E65" s="19">
        <v>12830.586</v>
      </c>
      <c r="F65" s="19">
        <v>13032.058</v>
      </c>
      <c r="G65" s="20">
        <f>IF(ISERROR(F65/E65-1),"н/д",F65/E65-1)</f>
        <v>0.015702478437072287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2012-12-05T09:15:37Z</dcterms:created>
  <dcterms:modified xsi:type="dcterms:W3CDTF">2012-12-05T09:16:16Z</dcterms:modified>
  <cp:category/>
  <cp:version/>
  <cp:contentType/>
  <cp:contentStatus/>
</cp:coreProperties>
</file>