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<sst xmlns="http://schemas.openxmlformats.org/spreadsheetml/2006/main" count="94" uniqueCount="78">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</sst>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3">
          <cell r="K93" t="str">
            <v>8246,06</v>
          </cell>
          <cell r="S93">
            <v>8220.539999999999</v>
          </cell>
        </row>
        <row r="106">
          <cell r="K106" t="str">
            <v>391,08</v>
          </cell>
          <cell r="S106">
            <v>389.37</v>
          </cell>
        </row>
        <row r="141">
          <cell r="K141" t="str">
            <v>2082,73</v>
          </cell>
          <cell r="S141">
            <v>2074.71</v>
          </cell>
        </row>
        <row r="170">
          <cell r="K170" t="str">
            <v>4320,80</v>
          </cell>
          <cell r="S170">
            <v>4317.49</v>
          </cell>
        </row>
      </sheetData>
      <sheetData sheetId="2">
        <row r="34">
          <cell r="I34" t="str">
            <v>7594,43</v>
          </cell>
          <cell r="L34">
            <v>7589.75</v>
          </cell>
        </row>
        <row r="111">
          <cell r="I111" t="str">
            <v>5918,41</v>
          </cell>
          <cell r="L111">
            <v>5924.97</v>
          </cell>
        </row>
        <row r="168">
          <cell r="I168" t="str">
            <v>3639,70</v>
          </cell>
          <cell r="L168">
            <v>3646.0699999999997</v>
          </cell>
        </row>
      </sheetData>
      <sheetData sheetId="3">
        <row r="3">
          <cell r="D3">
            <v>41243</v>
          </cell>
          <cell r="L3" t="str">
            <v>528,2</v>
          </cell>
        </row>
        <row r="4">
          <cell r="D4">
            <v>41236</v>
          </cell>
          <cell r="L4" t="str">
            <v>524,3</v>
          </cell>
        </row>
        <row r="5">
          <cell r="D5">
            <v>41229</v>
          </cell>
          <cell r="L5" t="str">
            <v>522,2</v>
          </cell>
        </row>
      </sheetData>
      <sheetData sheetId="4">
        <row r="8">
          <cell r="C8">
            <v>6.83</v>
          </cell>
          <cell r="D8">
            <v>6.83</v>
          </cell>
          <cell r="E8">
            <v>7.63</v>
          </cell>
          <cell r="F8">
            <v>7.63</v>
          </cell>
        </row>
      </sheetData>
      <sheetData sheetId="5">
        <row r="7">
          <cell r="L7">
            <v>30.8686</v>
          </cell>
          <cell r="Q7">
            <v>30.7506</v>
          </cell>
        </row>
        <row r="9">
          <cell r="L9">
            <v>39.8359</v>
          </cell>
          <cell r="Q9">
            <v>39.8313</v>
          </cell>
        </row>
      </sheetData>
      <sheetData sheetId="6">
        <row r="83">
          <cell r="M83" t="str">
            <v>86,12</v>
          </cell>
          <cell r="P83">
            <v>85.79</v>
          </cell>
        </row>
      </sheetData>
      <sheetData sheetId="7">
        <row r="22">
          <cell r="P22">
            <v>41194</v>
          </cell>
          <cell r="Q22">
            <v>24739.2</v>
          </cell>
        </row>
        <row r="23">
          <cell r="P23">
            <v>41163</v>
          </cell>
          <cell r="Q23">
            <v>24657.5</v>
          </cell>
        </row>
        <row r="24">
          <cell r="P24">
            <v>41133</v>
          </cell>
          <cell r="Q24">
            <v>24573.5</v>
          </cell>
        </row>
      </sheetData>
      <sheetData sheetId="8">
        <row r="4">
          <cell r="J4" t="str">
            <v>1070,9</v>
          </cell>
        </row>
        <row r="5">
          <cell r="J5" t="str">
            <v>1030,7</v>
          </cell>
        </row>
        <row r="6">
          <cell r="J6" t="str">
            <v>1106,2</v>
          </cell>
        </row>
        <row r="28">
          <cell r="J28" t="str">
            <v>989,9</v>
          </cell>
        </row>
        <row r="29">
          <cell r="J29" t="str">
            <v>924,3</v>
          </cell>
        </row>
        <row r="30">
          <cell r="J30" t="str">
            <v>859,4</v>
          </cell>
        </row>
      </sheetData>
      <sheetData sheetId="9">
        <row r="39">
          <cell r="B39">
            <v>102.1</v>
          </cell>
        </row>
        <row r="40">
          <cell r="B40">
            <v>102</v>
          </cell>
        </row>
        <row r="43">
          <cell r="B43">
            <v>101.8</v>
          </cell>
        </row>
        <row r="44">
          <cell r="B44">
            <v>102.8</v>
          </cell>
        </row>
      </sheetData>
      <sheetData sheetId="10">
        <row r="5">
          <cell r="U5">
            <v>841.7</v>
          </cell>
          <cell r="V5">
            <v>768.9</v>
          </cell>
          <cell r="W5">
            <v>627.6</v>
          </cell>
          <cell r="X5">
            <v>567.8</v>
          </cell>
        </row>
      </sheetData>
      <sheetData sheetId="12">
        <row r="187">
          <cell r="C187">
            <v>107.226</v>
          </cell>
        </row>
        <row r="192">
          <cell r="C192">
            <v>106.69</v>
          </cell>
        </row>
      </sheetData>
      <sheetData sheetId="13">
        <row r="187">
          <cell r="C187">
            <v>1715.56</v>
          </cell>
        </row>
        <row r="192">
          <cell r="C192">
            <v>1709.6</v>
          </cell>
        </row>
      </sheetData>
      <sheetData sheetId="14">
        <row r="187">
          <cell r="C187">
            <v>8167.81</v>
          </cell>
        </row>
        <row r="192">
          <cell r="C192">
            <v>8127.38</v>
          </cell>
        </row>
      </sheetData>
      <sheetData sheetId="15">
        <row r="187">
          <cell r="C187">
            <v>17858</v>
          </cell>
        </row>
        <row r="192">
          <cell r="C192">
            <v>17800</v>
          </cell>
        </row>
      </sheetData>
      <sheetData sheetId="16">
        <row r="187">
          <cell r="C187">
            <v>2135.21</v>
          </cell>
        </row>
        <row r="192">
          <cell r="C192">
            <v>2116</v>
          </cell>
        </row>
      </sheetData>
      <sheetData sheetId="17">
        <row r="187">
          <cell r="C187">
            <v>17.95</v>
          </cell>
        </row>
        <row r="192">
          <cell r="C192">
            <v>18.76</v>
          </cell>
        </row>
      </sheetData>
      <sheetData sheetId="18">
        <row r="187">
          <cell r="C187">
            <v>819</v>
          </cell>
        </row>
        <row r="192">
          <cell r="C192">
            <v>821.4</v>
          </cell>
        </row>
      </sheetData>
      <sheetData sheetId="19">
        <row r="187">
          <cell r="C187">
            <v>19359.2229</v>
          </cell>
        </row>
        <row r="192">
          <cell r="C192">
            <v>19387.14</v>
          </cell>
        </row>
      </sheetData>
      <sheetData sheetId="20">
        <row r="187">
          <cell r="C187">
            <v>59623.34</v>
          </cell>
        </row>
        <row r="192">
          <cell r="C192">
            <v>59248.23</v>
          </cell>
        </row>
      </sheetData>
      <sheetData sheetId="21">
        <row r="187">
          <cell r="C187">
            <v>9581.46</v>
          </cell>
        </row>
        <row r="192">
          <cell r="C192">
            <v>9525.32</v>
          </cell>
        </row>
      </sheetData>
      <sheetData sheetId="22">
        <row r="187">
          <cell r="C187">
            <v>1427.84</v>
          </cell>
        </row>
        <row r="192">
          <cell r="C192">
            <v>1418.55</v>
          </cell>
        </row>
      </sheetData>
      <sheetData sheetId="23">
        <row r="187">
          <cell r="C187">
            <v>3010.24</v>
          </cell>
        </row>
        <row r="192">
          <cell r="C192">
            <v>3012.03</v>
          </cell>
        </row>
      </sheetData>
      <sheetData sheetId="24">
        <row r="187">
          <cell r="C187">
            <v>13248.44</v>
          </cell>
        </row>
        <row r="192">
          <cell r="C192">
            <v>13169.88</v>
          </cell>
        </row>
      </sheetData>
      <sheetData sheetId="25">
        <row r="187">
          <cell r="C187">
            <v>1463.9</v>
          </cell>
        </row>
        <row r="192">
          <cell r="C192">
            <v>1448.43</v>
          </cell>
        </row>
      </sheetData>
      <sheetData sheetId="26">
        <row r="187">
          <cell r="C187">
            <v>1497.62</v>
          </cell>
        </row>
        <row r="192">
          <cell r="C192">
            <v>1484.5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41255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41244</v>
      </c>
      <c r="E4" s="14">
        <f>IF(J4=2,F4-3,F4-1)</f>
        <v>41254</v>
      </c>
      <c r="F4" s="14">
        <f>I1</f>
        <v>41255</v>
      </c>
      <c r="G4" s="15"/>
      <c r="H4" s="11"/>
      <c r="I4" s="15"/>
      <c r="J4" s="12">
        <f>WEEKDAY(F4)</f>
        <v>4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19">
        <v>1435.36</v>
      </c>
      <c r="E6" s="19">
        <f>'[1]РТС'!C192</f>
        <v>1484.5</v>
      </c>
      <c r="F6" s="19">
        <f>'[1]РТС'!C187</f>
        <v>1497.62</v>
      </c>
      <c r="G6" s="20">
        <f>IF(ISERROR(F6/E6-1),"н/д",F6/E6-1)</f>
        <v>0.008837992590097654</v>
      </c>
      <c r="H6" s="20">
        <f>IF(ISERROR(F6/D6-1),"н/д",F6/D6-1)</f>
        <v>0.04337587782855867</v>
      </c>
      <c r="I6" s="20">
        <f>IF(ISERROR(F6/C6-1),"н/д",F6/C6-1)</f>
        <v>0.047145264513984264</v>
      </c>
      <c r="J6" s="20">
        <f>IF(ISERROR(F6/B6-1),"н/д",F6/B6-1)</f>
        <v>-0.15388700564971758</v>
      </c>
      <c r="K6" s="21"/>
    </row>
    <row r="7" spans="1:11" ht="18.75">
      <c r="A7" s="18" t="s">
        <v>16</v>
      </c>
      <c r="B7" s="19">
        <v>1668</v>
      </c>
      <c r="C7" s="19">
        <v>1448.357249819015</v>
      </c>
      <c r="D7" s="19">
        <v>1406.89</v>
      </c>
      <c r="E7" s="19">
        <f>'[1]ММВБ'!C192</f>
        <v>1448.43</v>
      </c>
      <c r="F7" s="19">
        <f>'[1]ММВБ'!C187</f>
        <v>1463.9</v>
      </c>
      <c r="G7" s="20">
        <f>IF(ISERROR(F7/E7-1),"н/д",F7/E7-1)</f>
        <v>0.010680529953121631</v>
      </c>
      <c r="H7" s="20">
        <f>IF(ISERROR(F7/D7-1),"н/д",F7/D7-1)</f>
        <v>0.040522002430893656</v>
      </c>
      <c r="I7" s="20">
        <f>IF(ISERROR(F7/C7-1),"н/д",F7/C7-1)</f>
        <v>0.010731295875328728</v>
      </c>
      <c r="J7" s="20">
        <f>IF(ISERROR(F7/B7-1),"н/д",F7/B7-1)</f>
        <v>-0.1223621103117506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19">
        <v>13025.58</v>
      </c>
      <c r="E9" s="19">
        <f>'[1]DJIA (США)'!C192</f>
        <v>13169.88</v>
      </c>
      <c r="F9" s="19">
        <f>'[1]DJIA (США)'!C187</f>
        <v>13248.44</v>
      </c>
      <c r="G9" s="20">
        <f aca="true" t="shared" si="0" ref="G9:G15">IF(ISERROR(F9/E9-1),"н/д",F9/E9-1)</f>
        <v>0.005965126485586891</v>
      </c>
      <c r="H9" s="20">
        <f>IF(ISERROR(F9/D9-1),"н/д",F9/D9-1)</f>
        <v>0.017109410866924968</v>
      </c>
      <c r="I9" s="20">
        <f>IF(ISERROR(F9/C9-1),"н/д",F9/C9-1)</f>
        <v>0.07188579444817877</v>
      </c>
      <c r="J9" s="20">
        <f aca="true" t="shared" si="1" ref="J9:J15">IF(ISERROR(F9/B9-1),"н/д",F9/B9-1)</f>
        <v>0.13477002141327632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19">
        <v>3010.24</v>
      </c>
      <c r="E10" s="19">
        <f>'[1]NASDAQ Composite (США)'!C192</f>
        <v>3012.03</v>
      </c>
      <c r="F10" s="19">
        <f>'[1]NASDAQ Composite (США)'!C187</f>
        <v>3010.24</v>
      </c>
      <c r="G10" s="20">
        <f t="shared" si="0"/>
        <v>-0.0005942835894729992</v>
      </c>
      <c r="H10" s="20">
        <f aca="true" t="shared" si="2" ref="H10:H15">IF(ISERROR(F10/D10-1),"н/д",F10/D10-1)</f>
        <v>0</v>
      </c>
      <c r="I10" s="20">
        <f aca="true" t="shared" si="3" ref="I10:I15">IF(ISERROR(F10/C10-1),"н/д",F10/C10-1)</f>
        <v>0.1256571910213109</v>
      </c>
      <c r="J10" s="20">
        <f t="shared" si="1"/>
        <v>0.11366629670736206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19">
        <v>1416.18</v>
      </c>
      <c r="E11" s="19">
        <f>'[1]S&amp;P500 (США)'!C192</f>
        <v>1418.55</v>
      </c>
      <c r="F11" s="19">
        <f>'[1]S&amp;P500 (США)'!C187</f>
        <v>1427.84</v>
      </c>
      <c r="G11" s="20">
        <f t="shared" si="0"/>
        <v>0.0065489408198511345</v>
      </c>
      <c r="H11" s="20">
        <f>IF(ISERROR(F11/D11-1),"н/д",F11/D11-1)</f>
        <v>0.008233416656074688</v>
      </c>
      <c r="I11" s="20">
        <f t="shared" si="3"/>
        <v>0.1174099464355427</v>
      </c>
      <c r="J11" s="20">
        <f t="shared" si="1"/>
        <v>0.12251572327044014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19">
        <v>3572.26</v>
      </c>
      <c r="E12" s="19">
        <f>'[1]евр-индексы'!L168</f>
        <v>3646.0699999999997</v>
      </c>
      <c r="F12" s="19">
        <f>'[1]евр-индексы'!I168*1</f>
        <v>3639.7</v>
      </c>
      <c r="G12" s="20">
        <f t="shared" si="0"/>
        <v>-0.0017470865891219267</v>
      </c>
      <c r="H12" s="20">
        <f t="shared" si="2"/>
        <v>0.01887880501419259</v>
      </c>
      <c r="I12" s="20">
        <f t="shared" si="3"/>
        <v>0.16011551113037692</v>
      </c>
      <c r="J12" s="20">
        <f t="shared" si="1"/>
        <v>-0.04268805891635985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19">
        <v>7434.33</v>
      </c>
      <c r="E13" s="19">
        <f>'[1]евр-индексы'!L34</f>
        <v>7589.75</v>
      </c>
      <c r="F13" s="19">
        <f>'[1]евр-индексы'!I34*1</f>
        <v>7594.43</v>
      </c>
      <c r="G13" s="20">
        <f t="shared" si="0"/>
        <v>0.0006166211008267197</v>
      </c>
      <c r="H13" s="20">
        <f t="shared" si="2"/>
        <v>0.021535229132954914</v>
      </c>
      <c r="I13" s="20">
        <f t="shared" si="3"/>
        <v>0.2536365617241563</v>
      </c>
      <c r="J13" s="20">
        <f t="shared" si="1"/>
        <v>0.07417680339462529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19">
        <v>5886.17</v>
      </c>
      <c r="E14" s="19">
        <f>'[1]евр-индексы'!L111</f>
        <v>5924.97</v>
      </c>
      <c r="F14" s="19">
        <f>'[1]евр-индексы'!I111*1</f>
        <v>5918.41</v>
      </c>
      <c r="G14" s="20">
        <f t="shared" si="0"/>
        <v>-0.0011071786017482488</v>
      </c>
      <c r="H14" s="20">
        <f t="shared" si="2"/>
        <v>0.005477245815190379</v>
      </c>
      <c r="I14" s="20">
        <f t="shared" si="3"/>
        <v>0.04756552583509155</v>
      </c>
      <c r="J14" s="20">
        <f t="shared" si="1"/>
        <v>-0.006311282740094071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19">
        <v>9458.18</v>
      </c>
      <c r="E15" s="19">
        <f>'[1]Япония'!C192</f>
        <v>9525.32</v>
      </c>
      <c r="F15" s="19">
        <f>'[1]Япония'!C187</f>
        <v>9581.46</v>
      </c>
      <c r="G15" s="20">
        <f t="shared" si="0"/>
        <v>0.005893765248831562</v>
      </c>
      <c r="H15" s="20">
        <f t="shared" si="2"/>
        <v>0.013034220114229056</v>
      </c>
      <c r="I15" s="20">
        <f t="shared" si="3"/>
        <v>0.14195828055652515</v>
      </c>
      <c r="J15" s="20">
        <f t="shared" si="1"/>
        <v>-0.09102931410682102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8818</v>
      </c>
      <c r="C17" s="25">
        <v>7093.04</v>
      </c>
      <c r="D17" s="19">
        <v>7599.91</v>
      </c>
      <c r="E17" s="19">
        <f>'[1]азия-индексы'!S93*1</f>
        <v>8220.539999999999</v>
      </c>
      <c r="F17" s="19">
        <f>'[1]азия-индексы'!K93*1</f>
        <v>8246.06</v>
      </c>
      <c r="G17" s="20">
        <f aca="true" t="shared" si="4" ref="G17:G22">IF(ISERROR(F17/E17-1),"н/д",F17/E17-1)</f>
        <v>0.0031044189311164594</v>
      </c>
      <c r="H17" s="20">
        <f aca="true" t="shared" si="5" ref="H17:H22">IF(ISERROR(F17/D17-1),"н/д",F17/D17-1)</f>
        <v>0.0850207436667012</v>
      </c>
      <c r="I17" s="20">
        <f aca="true" t="shared" si="6" ref="I17:I22">IF(ISERROR(F17/C17-1),"н/д",F17/C17-1)</f>
        <v>0.1625565342927715</v>
      </c>
      <c r="J17" s="20">
        <f aca="true" t="shared" si="7" ref="J17:J22">IF(ISERROR(F17/B17-1),"н/д",F17/B17-1)</f>
        <v>-0.0648605125878885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19">
        <v>379.27</v>
      </c>
      <c r="E18" s="19">
        <f>'[1]азия-индексы'!S106</f>
        <v>389.37</v>
      </c>
      <c r="F18" s="19">
        <f>'[1]азия-индексы'!K106*1</f>
        <v>391.08</v>
      </c>
      <c r="G18" s="20">
        <f t="shared" si="4"/>
        <v>0.0043917096848755666</v>
      </c>
      <c r="H18" s="20">
        <f t="shared" si="5"/>
        <v>0.031138766577899712</v>
      </c>
      <c r="I18" s="20">
        <f>IF(ISERROR(F18/C18-1),"н/д",F18/C18-1)</f>
        <v>0.1525403748673817</v>
      </c>
      <c r="J18" s="20">
        <f t="shared" si="7"/>
        <v>-0.186943866943867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19">
        <v>19278.0771</v>
      </c>
      <c r="E19" s="19">
        <f>'[1]Индия'!C192</f>
        <v>19387.14</v>
      </c>
      <c r="F19" s="19">
        <f>'[1]Индия'!C187</f>
        <v>19359.2229</v>
      </c>
      <c r="G19" s="20">
        <f t="shared" si="4"/>
        <v>-0.0014399803168491099</v>
      </c>
      <c r="H19" s="20">
        <f t="shared" si="5"/>
        <v>0.004209226863191695</v>
      </c>
      <c r="I19" s="20">
        <f t="shared" si="6"/>
        <v>0.22412681982355687</v>
      </c>
      <c r="J19" s="20">
        <f t="shared" si="7"/>
        <v>0.010590900975864903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19">
        <v>4275.89</v>
      </c>
      <c r="E20" s="19">
        <f>'[1]азия-индексы'!S170</f>
        <v>4317.49</v>
      </c>
      <c r="F20" s="19">
        <f>'[1]азия-индексы'!K170*1</f>
        <v>4320.8</v>
      </c>
      <c r="G20" s="20">
        <f t="shared" si="4"/>
        <v>0.000766649141051845</v>
      </c>
      <c r="H20" s="20">
        <f t="shared" si="5"/>
        <v>0.010503076552483837</v>
      </c>
      <c r="I20" s="20">
        <f t="shared" si="6"/>
        <v>0.11101111576803713</v>
      </c>
      <c r="J20" s="20">
        <f>IF(ISERROR(F20/B20-1),"н/д",F20/B20-1)</f>
        <v>0.2419660822075309</v>
      </c>
      <c r="K20" s="13"/>
    </row>
    <row r="21" spans="1:11" ht="18.75">
      <c r="A21" s="18" t="s">
        <v>30</v>
      </c>
      <c r="B21" s="19">
        <v>2808.077</v>
      </c>
      <c r="C21" s="19">
        <v>2200.13</v>
      </c>
      <c r="D21" s="19">
        <v>1959.77</v>
      </c>
      <c r="E21" s="19">
        <f>'[1]азия-индексы'!S141</f>
        <v>2074.71</v>
      </c>
      <c r="F21" s="19">
        <f>'[1]азия-индексы'!K141*1</f>
        <v>2082.73</v>
      </c>
      <c r="G21" s="20">
        <f t="shared" si="4"/>
        <v>0.003865600493562882</v>
      </c>
      <c r="H21" s="20">
        <f t="shared" si="5"/>
        <v>0.06274205646580988</v>
      </c>
      <c r="I21" s="20">
        <f t="shared" si="6"/>
        <v>-0.053360483244171975</v>
      </c>
      <c r="J21" s="20">
        <f t="shared" si="7"/>
        <v>-0.25830737547439053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19">
        <v>57474.57</v>
      </c>
      <c r="E22" s="19">
        <f>'[1]Бразилия'!C192</f>
        <v>59248.23</v>
      </c>
      <c r="F22" s="19">
        <f>'[1]Бразилия'!C187</f>
        <v>59623.34</v>
      </c>
      <c r="G22" s="20">
        <f t="shared" si="4"/>
        <v>0.006331159597510183</v>
      </c>
      <c r="H22" s="20">
        <f t="shared" si="5"/>
        <v>0.037386447606306605</v>
      </c>
      <c r="I22" s="20">
        <f t="shared" si="6"/>
        <v>0.017456715716982485</v>
      </c>
      <c r="J22" s="20">
        <f t="shared" si="7"/>
        <v>-0.14978102597799647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95.7</v>
      </c>
      <c r="C24" s="28">
        <v>112.45</v>
      </c>
      <c r="D24" s="19">
        <v>110.2852</v>
      </c>
      <c r="E24" s="19">
        <f>'[1]нефть Brent'!C192</f>
        <v>106.69</v>
      </c>
      <c r="F24" s="29">
        <f>'[1]нефть Brent'!C187</f>
        <v>107.226</v>
      </c>
      <c r="G24" s="20">
        <f>IF(ISERROR(F24/E24-1),"н/д",F24/E24-1)</f>
        <v>0.005023901021651511</v>
      </c>
      <c r="H24" s="20">
        <f aca="true" t="shared" si="8" ref="H24:H33">IF(ISERROR(F24/D24-1),"н/д",F24/D24-1)</f>
        <v>-0.0277389894564275</v>
      </c>
      <c r="I24" s="20">
        <f aca="true" t="shared" si="9" ref="I24:I33">IF(ISERROR(F24/C24-1),"н/д",F24/C24-1)</f>
        <v>-0.04645620275678086</v>
      </c>
      <c r="J24" s="20">
        <f>IF(ISERROR(F24/B24-1),"н/д",F24/B24-1)</f>
        <v>0.12043887147335419</v>
      </c>
      <c r="K24" s="13"/>
    </row>
    <row r="25" spans="1:11" ht="18.75">
      <c r="A25" s="18" t="s">
        <v>34</v>
      </c>
      <c r="B25" s="28">
        <v>89.25</v>
      </c>
      <c r="C25" s="28">
        <v>101.30999999999999</v>
      </c>
      <c r="D25" s="19">
        <v>88.8</v>
      </c>
      <c r="E25" s="19">
        <f>'[1]сырье'!P83</f>
        <v>85.79</v>
      </c>
      <c r="F25" s="29">
        <f>'[1]сырье'!M83*1</f>
        <v>86.12</v>
      </c>
      <c r="G25" s="20">
        <f aca="true" t="shared" si="10" ref="G25:G33">IF(ISERROR(F25/E25-1),"н/д",F25/E25-1)</f>
        <v>0.003846602168084745</v>
      </c>
      <c r="H25" s="20">
        <f t="shared" si="8"/>
        <v>-0.030180180180180094</v>
      </c>
      <c r="I25" s="20">
        <f t="shared" si="9"/>
        <v>-0.1499358404895863</v>
      </c>
      <c r="J25" s="20">
        <f aca="true" t="shared" si="11" ref="J25:J31">IF(ISERROR(F25/B25-1),"н/д",F25/B25-1)</f>
        <v>-0.0350700280112044</v>
      </c>
      <c r="K25" s="13"/>
    </row>
    <row r="26" spans="1:116" s="30" customFormat="1" ht="18.75">
      <c r="A26" s="18" t="s">
        <v>35</v>
      </c>
      <c r="B26" s="28">
        <v>1374.1</v>
      </c>
      <c r="C26" s="28">
        <v>1608.1023327005457</v>
      </c>
      <c r="D26" s="19">
        <v>1721.35</v>
      </c>
      <c r="E26" s="19">
        <f>'[1]Золото'!C192</f>
        <v>1709.6</v>
      </c>
      <c r="F26" s="19">
        <f>'[1]Золото'!C187</f>
        <v>1715.56</v>
      </c>
      <c r="G26" s="20">
        <f t="shared" si="10"/>
        <v>0.00348619560131036</v>
      </c>
      <c r="H26" s="20">
        <f t="shared" si="8"/>
        <v>-0.003363639004269836</v>
      </c>
      <c r="I26" s="20">
        <f t="shared" si="9"/>
        <v>0.06682265494820627</v>
      </c>
      <c r="J26" s="20">
        <f t="shared" si="11"/>
        <v>0.2484971981660724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9401.6</v>
      </c>
      <c r="C27" s="28">
        <v>7530.990876235418</v>
      </c>
      <c r="D27" s="19">
        <v>8044.81</v>
      </c>
      <c r="E27" s="19">
        <f>'[1]Медь'!C192</f>
        <v>8127.38</v>
      </c>
      <c r="F27" s="19">
        <f>'[1]Медь'!C187</f>
        <v>8167.81</v>
      </c>
      <c r="G27" s="20">
        <f t="shared" si="10"/>
        <v>0.00497454284160459</v>
      </c>
      <c r="H27" s="20">
        <f t="shared" si="8"/>
        <v>0.015289360469669333</v>
      </c>
      <c r="I27" s="20">
        <f t="shared" si="9"/>
        <v>0.08455980550635256</v>
      </c>
      <c r="J27" s="20">
        <f t="shared" si="11"/>
        <v>-0.1312319179714091</v>
      </c>
      <c r="K27" s="13"/>
    </row>
    <row r="28" spans="1:11" ht="18.75">
      <c r="A28" s="18" t="s">
        <v>37</v>
      </c>
      <c r="B28" s="28">
        <v>23875</v>
      </c>
      <c r="C28" s="28">
        <v>19100.067964658378</v>
      </c>
      <c r="D28" s="19">
        <v>17616</v>
      </c>
      <c r="E28" s="19">
        <f>'[1]Никель'!C192</f>
        <v>17800</v>
      </c>
      <c r="F28" s="19">
        <f>'[1]Никель'!C187</f>
        <v>17858</v>
      </c>
      <c r="G28" s="20">
        <f t="shared" si="10"/>
        <v>0.003258426966292083</v>
      </c>
      <c r="H28" s="20">
        <f t="shared" si="8"/>
        <v>0.013737511353315135</v>
      </c>
      <c r="I28" s="20">
        <f t="shared" si="9"/>
        <v>-0.06502950497121929</v>
      </c>
      <c r="J28" s="20">
        <f t="shared" si="11"/>
        <v>-0.2520209424083769</v>
      </c>
      <c r="K28" s="13"/>
    </row>
    <row r="29" spans="1:11" ht="18.75">
      <c r="A29" s="18" t="s">
        <v>38</v>
      </c>
      <c r="B29" s="28">
        <v>2488</v>
      </c>
      <c r="C29" s="28">
        <v>2108.0028610029403</v>
      </c>
      <c r="D29" s="19">
        <v>2082.72</v>
      </c>
      <c r="E29" s="19">
        <f>'[1]Алюминий'!C192</f>
        <v>2116</v>
      </c>
      <c r="F29" s="19">
        <f>'[1]Алюминий'!C187</f>
        <v>2135.21</v>
      </c>
      <c r="G29" s="20">
        <f t="shared" si="10"/>
        <v>0.009078449905482122</v>
      </c>
      <c r="H29" s="20">
        <f t="shared" si="8"/>
        <v>0.02520261965122539</v>
      </c>
      <c r="I29" s="20">
        <f t="shared" si="9"/>
        <v>0.012906594910461866</v>
      </c>
      <c r="J29" s="20">
        <f t="shared" si="11"/>
        <v>-0.1417966237942122</v>
      </c>
      <c r="K29" s="13"/>
    </row>
    <row r="30" spans="1:11" ht="18.75">
      <c r="A30" s="18" t="s">
        <v>39</v>
      </c>
      <c r="B30" s="28">
        <v>143.25</v>
      </c>
      <c r="C30" s="28">
        <v>96.44</v>
      </c>
      <c r="D30" s="19">
        <v>70.37</v>
      </c>
      <c r="E30" s="19">
        <v>70.21</v>
      </c>
      <c r="F30" s="19">
        <v>70.37</v>
      </c>
      <c r="G30" s="20">
        <f t="shared" si="10"/>
        <v>0.0022788776527562504</v>
      </c>
      <c r="H30" s="20">
        <f t="shared" si="8"/>
        <v>0</v>
      </c>
      <c r="I30" s="20">
        <f t="shared" si="9"/>
        <v>-0.2703235172127747</v>
      </c>
      <c r="J30" s="20">
        <f t="shared" si="11"/>
        <v>-0.508760907504363</v>
      </c>
      <c r="K30" s="13"/>
    </row>
    <row r="31" spans="1:11" ht="18.75">
      <c r="A31" s="18" t="s">
        <v>40</v>
      </c>
      <c r="B31" s="28">
        <v>31.74</v>
      </c>
      <c r="C31" s="28">
        <v>23.29</v>
      </c>
      <c r="D31" s="19">
        <v>18.9</v>
      </c>
      <c r="E31" s="19">
        <f>'[1]Сахар'!C192</f>
        <v>18.76</v>
      </c>
      <c r="F31" s="19">
        <f>'[1]Сахар'!C187</f>
        <v>17.95</v>
      </c>
      <c r="G31" s="20">
        <f t="shared" si="10"/>
        <v>-0.04317697228145001</v>
      </c>
      <c r="H31" s="20">
        <f t="shared" si="8"/>
        <v>-0.050264550264550234</v>
      </c>
      <c r="I31" s="20">
        <f t="shared" si="9"/>
        <v>-0.2292829540575354</v>
      </c>
      <c r="J31" s="20">
        <f t="shared" si="11"/>
        <v>-0.4344675488342785</v>
      </c>
      <c r="K31" s="13"/>
    </row>
    <row r="32" spans="1:11" ht="18.75">
      <c r="A32" s="18" t="s">
        <v>41</v>
      </c>
      <c r="B32" s="28">
        <v>607</v>
      </c>
      <c r="C32" s="28">
        <v>652</v>
      </c>
      <c r="D32" s="19">
        <v>748.25</v>
      </c>
      <c r="E32" s="19">
        <v>751</v>
      </c>
      <c r="F32" s="29">
        <v>748.25</v>
      </c>
      <c r="G32" s="20">
        <f t="shared" si="10"/>
        <v>-0.003661784287616543</v>
      </c>
      <c r="H32" s="20">
        <f t="shared" si="8"/>
        <v>0</v>
      </c>
      <c r="I32" s="20">
        <f t="shared" si="9"/>
        <v>0.14762269938650308</v>
      </c>
      <c r="J32" s="20">
        <f>IF(ISERROR(F32/B32-1),"н/д",F32/B32-1)</f>
        <v>0.23270181219110375</v>
      </c>
      <c r="K32" s="13"/>
    </row>
    <row r="33" spans="1:11" ht="18.75">
      <c r="A33" s="18" t="s">
        <v>42</v>
      </c>
      <c r="B33" s="28">
        <f>8698.16/30.72*100/37</f>
        <v>765.2519707207208</v>
      </c>
      <c r="C33" s="28">
        <v>698</v>
      </c>
      <c r="D33" s="19">
        <v>871.3429</v>
      </c>
      <c r="E33" s="19">
        <f>'[1]Пшеница'!C192</f>
        <v>821.4</v>
      </c>
      <c r="F33" s="19">
        <f>'[1]Пшеница'!C187</f>
        <v>819</v>
      </c>
      <c r="G33" s="20">
        <f t="shared" si="10"/>
        <v>-0.0029218407596786067</v>
      </c>
      <c r="H33" s="20">
        <f t="shared" si="8"/>
        <v>-0.060071528671433505</v>
      </c>
      <c r="I33" s="20">
        <f t="shared" si="9"/>
        <v>0.17335243553008595</v>
      </c>
      <c r="J33" s="20">
        <f>IF(ISERROR(F33/B33-1),"н/д",F33/B33-1)</f>
        <v>0.07023572801603994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40544</v>
      </c>
      <c r="C35" s="33">
        <f>C4</f>
        <v>40909</v>
      </c>
      <c r="D35" s="33">
        <f>D4</f>
        <v>41244</v>
      </c>
      <c r="E35" s="14">
        <f>IF(J35=2,F35-3,F35-1)</f>
        <v>41254</v>
      </c>
      <c r="F35" s="33">
        <f>I1</f>
        <v>41255</v>
      </c>
      <c r="G35" s="34"/>
      <c r="H35" s="35"/>
      <c r="I35" s="34"/>
      <c r="J35" s="36">
        <f>WEEKDAY(F35)</f>
        <v>4</v>
      </c>
      <c r="K35" s="13"/>
    </row>
    <row r="36" spans="1:11" ht="18.75">
      <c r="A36" s="18" t="s">
        <v>44</v>
      </c>
      <c r="B36" s="28">
        <v>7.75</v>
      </c>
      <c r="C36" s="28">
        <v>8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0.03125</v>
      </c>
      <c r="J36" s="20">
        <f>IF(ISERROR(F36/B36-1),"н/д",F36/B36-1)</f>
        <v>0.06451612903225801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824.7</v>
      </c>
      <c r="E37" s="19">
        <f>'[1]ост. ср-тв на кс'!V5</f>
        <v>768.9</v>
      </c>
      <c r="F37" s="19">
        <f>'[1]ост. ср-тв на кс'!U5</f>
        <v>841.7</v>
      </c>
      <c r="G37" s="20">
        <f t="shared" si="12"/>
        <v>0.09468071270646394</v>
      </c>
      <c r="H37" s="20">
        <f aca="true" t="shared" si="13" ref="H37:H42">IF(ISERROR(F37/D37-1),"н/д",F37/D37-1)</f>
        <v>0.02061355644476781</v>
      </c>
      <c r="I37" s="20">
        <f aca="true" t="shared" si="14" ref="I37:I42">IF(ISERROR(F37/C37-1),"н/д",F37/C37-1)</f>
        <v>-0.14234766659873643</v>
      </c>
      <c r="J37" s="20">
        <f aca="true" t="shared" si="15" ref="J37:J42">IF(ISERROR(F37/B37-1),"н/д",F37/B37-1)</f>
        <v>-0.13565413842678165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614.8</v>
      </c>
      <c r="E38" s="19">
        <f>'[1]ост. ср-тв на кс'!X5</f>
        <v>567.8</v>
      </c>
      <c r="F38" s="19">
        <f>'[1]ост. ср-тв на кс'!W5</f>
        <v>627.6</v>
      </c>
      <c r="G38" s="20">
        <f t="shared" si="12"/>
        <v>0.10531877421627356</v>
      </c>
      <c r="H38" s="20">
        <f t="shared" si="13"/>
        <v>0.02081977878985053</v>
      </c>
      <c r="I38" s="20">
        <f t="shared" si="14"/>
        <v>-0.14670292318150913</v>
      </c>
      <c r="J38" s="20">
        <f t="shared" si="15"/>
        <v>-0.01737905119774541</v>
      </c>
      <c r="K38" s="13"/>
    </row>
    <row r="39" spans="1:11" ht="18.75">
      <c r="A39" s="18" t="s">
        <v>47</v>
      </c>
      <c r="B39" s="19">
        <v>7</v>
      </c>
      <c r="C39" s="28">
        <v>6.35</v>
      </c>
      <c r="D39" s="28">
        <v>6.78</v>
      </c>
      <c r="E39" s="28">
        <f>'[1]mibid-mibor'!C8</f>
        <v>6.83</v>
      </c>
      <c r="F39" s="28">
        <f>'[1]mibid-mibor'!D8</f>
        <v>6.83</v>
      </c>
      <c r="G39" s="20">
        <f t="shared" si="12"/>
        <v>0</v>
      </c>
      <c r="H39" s="20">
        <f t="shared" si="13"/>
        <v>0.007374631268436627</v>
      </c>
      <c r="I39" s="20">
        <f t="shared" si="14"/>
        <v>0.07559055118110236</v>
      </c>
      <c r="J39" s="20">
        <f t="shared" si="15"/>
        <v>-0.024285714285714244</v>
      </c>
      <c r="K39" s="13"/>
    </row>
    <row r="40" spans="1:11" ht="18.75">
      <c r="A40" s="18" t="s">
        <v>48</v>
      </c>
      <c r="B40" s="28">
        <v>4.63</v>
      </c>
      <c r="C40" s="28">
        <v>7.39</v>
      </c>
      <c r="D40" s="28">
        <v>7.58</v>
      </c>
      <c r="E40" s="28">
        <f>'[1]mibid-mibor'!E8</f>
        <v>7.63</v>
      </c>
      <c r="F40" s="28">
        <f>'[1]mibid-mibor'!F8</f>
        <v>7.63</v>
      </c>
      <c r="G40" s="20">
        <f t="shared" si="12"/>
        <v>0</v>
      </c>
      <c r="H40" s="20">
        <f t="shared" si="13"/>
        <v>0.006596306068601621</v>
      </c>
      <c r="I40" s="20">
        <f t="shared" si="14"/>
        <v>0.03247631935047357</v>
      </c>
      <c r="J40" s="20">
        <f t="shared" si="15"/>
        <v>0.6479481641468683</v>
      </c>
      <c r="K40" s="13"/>
    </row>
    <row r="41" spans="1:11" ht="18.75">
      <c r="A41" s="18" t="s">
        <v>49</v>
      </c>
      <c r="B41" s="28">
        <v>30.72</v>
      </c>
      <c r="C41" s="28">
        <v>32.19614933936725</v>
      </c>
      <c r="D41" s="28">
        <v>30.811</v>
      </c>
      <c r="E41" s="28">
        <f>'[1]МакроDelay'!L7</f>
        <v>30.8686</v>
      </c>
      <c r="F41" s="28">
        <f>'[1]МакроDelay'!Q7</f>
        <v>30.7506</v>
      </c>
      <c r="G41" s="20">
        <f>IF(ISERROR(F41/E41-1),"н/д",F41/E41-1)</f>
        <v>-0.0038226547365284302</v>
      </c>
      <c r="H41" s="20">
        <f>IF(ISERROR(F41/D41-1),"н/д",F41/D41-1)</f>
        <v>-0.001960338840024667</v>
      </c>
      <c r="I41" s="20">
        <f t="shared" si="14"/>
        <v>-0.044898205811206626</v>
      </c>
      <c r="J41" s="20">
        <f t="shared" si="15"/>
        <v>0.0009960937499999822</v>
      </c>
      <c r="K41" s="13"/>
    </row>
    <row r="42" spans="1:11" ht="18.75">
      <c r="A42" s="18" t="s">
        <v>50</v>
      </c>
      <c r="B42" s="28">
        <v>39.79</v>
      </c>
      <c r="C42" s="28">
        <v>41.67128441586324</v>
      </c>
      <c r="D42" s="28">
        <v>40.0759</v>
      </c>
      <c r="E42" s="28">
        <f>'[1]МакроDelay'!L9</f>
        <v>39.8359</v>
      </c>
      <c r="F42" s="28">
        <f>'[1]МакроDelay'!Q9</f>
        <v>39.8313</v>
      </c>
      <c r="G42" s="20">
        <f t="shared" si="12"/>
        <v>-0.00011547373098141911</v>
      </c>
      <c r="H42" s="20">
        <f t="shared" si="13"/>
        <v>-0.006103418762897328</v>
      </c>
      <c r="I42" s="20">
        <f t="shared" si="14"/>
        <v>-0.04415473248918633</v>
      </c>
      <c r="J42" s="20">
        <f t="shared" si="15"/>
        <v>0.0010379492334757767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41229</v>
      </c>
      <c r="E43" s="38">
        <f>'[1]ЗВР-cbr'!D4</f>
        <v>41236</v>
      </c>
      <c r="F43" s="38">
        <f>'[1]ЗВР-cbr'!D3</f>
        <v>41243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522,2</v>
      </c>
      <c r="E44" s="19" t="str">
        <f>'[1]ЗВР-cbr'!L4</f>
        <v>524,3</v>
      </c>
      <c r="F44" s="19" t="str">
        <f>'[1]ЗВР-cbr'!L3</f>
        <v>528,2</v>
      </c>
      <c r="G44" s="20">
        <f>IF(ISERROR(F44/E44-1),"н/д",F44/E44-1)</f>
        <v>0.007438489414457461</v>
      </c>
      <c r="H44" s="20"/>
      <c r="I44" s="20">
        <f>IF(ISERROR(F44/C44-1),"н/д",F44/C44-1)</f>
        <v>0.06064257028112463</v>
      </c>
      <c r="J44" s="20">
        <f>IF(ISERROR(F44/B44-1),"н/д",F44/B44-1)</f>
        <v>0.20676262280100532</v>
      </c>
      <c r="K44" s="13"/>
    </row>
    <row r="45" spans="1:11" ht="18.75">
      <c r="A45" s="40"/>
      <c r="B45" s="38">
        <v>40544</v>
      </c>
      <c r="C45" s="38">
        <v>40909</v>
      </c>
      <c r="D45" s="38">
        <v>41244</v>
      </c>
      <c r="E45" s="38">
        <v>41239</v>
      </c>
      <c r="F45" s="38">
        <v>41246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8.8</v>
      </c>
      <c r="C46" s="19">
        <v>6.1</v>
      </c>
      <c r="D46" s="42">
        <v>6.1</v>
      </c>
      <c r="E46" s="42">
        <v>6.1</v>
      </c>
      <c r="F46" s="42">
        <v>6.1</v>
      </c>
      <c r="G46" s="20">
        <f>IF(ISERROR(F46-E46),"н/д",F46-E46)/100</f>
        <v>0</v>
      </c>
      <c r="H46" s="20">
        <f>IF(ISERROR(F46-D46),"н/д",F46-D46)/100</f>
        <v>0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41133</v>
      </c>
      <c r="E47" s="44">
        <f>'[1]M2'!P23</f>
        <v>41163</v>
      </c>
      <c r="F47" s="44">
        <f>'[1]M2'!P22</f>
        <v>41194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23677.9</v>
      </c>
      <c r="D48" s="19">
        <f>'[1]M2'!Q24</f>
        <v>24573.5</v>
      </c>
      <c r="E48" s="19">
        <f>'[1]M2'!Q23</f>
        <v>24657.5</v>
      </c>
      <c r="F48" s="19">
        <f>'[1]M2'!Q22</f>
        <v>24739.2</v>
      </c>
      <c r="G48" s="20"/>
      <c r="H48" s="20">
        <f>IF(ISERROR(F48/D48-1),"н/д",F48/D48-1)</f>
        <v>0.006743036197529806</v>
      </c>
      <c r="I48" s="20">
        <f>IF(ISERROR(F48/C48-1),"н/д",F48/C48-1)</f>
        <v>0.04482238712047937</v>
      </c>
      <c r="J48" s="20">
        <f>IF(ISERROR(F48/B48-1),"н/д",F48/B48-1)</f>
        <v>0.2362244464543597</v>
      </c>
      <c r="K48" s="8"/>
    </row>
    <row r="49" spans="1:11" ht="75">
      <c r="A49" s="18" t="s">
        <v>58</v>
      </c>
      <c r="B49" s="19">
        <v>104.7</v>
      </c>
      <c r="C49" s="19">
        <f>'[1]ПромПр-во'!B44</f>
        <v>102.8</v>
      </c>
      <c r="D49" s="19">
        <f>'[1]ПромПр-во'!B39</f>
        <v>102.1</v>
      </c>
      <c r="E49" s="19">
        <f>'[1]ПромПр-во'!B40</f>
        <v>102</v>
      </c>
      <c r="F49" s="19">
        <f>'[1]ПромПр-во'!B43</f>
        <v>101.8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41122</v>
      </c>
      <c r="E50" s="44">
        <v>41153</v>
      </c>
      <c r="F50" s="44">
        <v>41183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41.3175</v>
      </c>
      <c r="E51" s="19">
        <v>40.5448</v>
      </c>
      <c r="F51" s="19">
        <v>40.9166</v>
      </c>
      <c r="G51" s="20"/>
      <c r="H51" s="20">
        <f>IF(ISERROR(F51/E51-1),"н/д",F51/E51-1)</f>
        <v>0.009170103194491075</v>
      </c>
      <c r="I51" s="20">
        <f>IF(ISERROR(F51/C51-1),"н/д",F51/C51-1)</f>
        <v>0.14287709419184735</v>
      </c>
      <c r="J51" s="20">
        <f>IF(ISERROR(F51/B51-1),"н/д",F51/B51-1)</f>
        <v>0.024018379804239265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4507.378</v>
      </c>
      <c r="E52" s="19">
        <v>4427.452</v>
      </c>
      <c r="F52" s="19">
        <v>4463.663</v>
      </c>
      <c r="G52" s="20"/>
      <c r="H52" s="20">
        <f>IF(ISERROR(F52/E52-1),"н/д",F52/E52-1)</f>
        <v>0.00817874479497438</v>
      </c>
      <c r="I52" s="20">
        <f>IF(ISERROR(F52/C52-1),"н/д",F52/C52-1)</f>
        <v>0.06517278268524462</v>
      </c>
      <c r="J52" s="20">
        <f>IF(ISERROR(F52/B52-1),"н/д",F52/B52-1)</f>
        <v>0.5180503143798514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41122</v>
      </c>
      <c r="E54" s="44">
        <v>41153</v>
      </c>
      <c r="F54" s="44">
        <v>41183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>
        <f>'[1]Дох-Расх фед.б.'!J6*1</f>
        <v>1106.2</v>
      </c>
      <c r="E55" s="19">
        <f>'[1]Дох-Расх фед.б.'!J5*1</f>
        <v>1030.7</v>
      </c>
      <c r="F55" s="19">
        <f>'[1]Дох-Расх фед.б.'!J4*1</f>
        <v>1070.9</v>
      </c>
      <c r="G55" s="20">
        <f>IF(ISERROR(F55/E55-1),"н/д",F55/E55-1)</f>
        <v>0.039002619578927034</v>
      </c>
      <c r="H55" s="20">
        <f>IF(ISERROR(C55/B55-1),"н/д",C55/B55-1)</f>
        <v>0.3679205779975294</v>
      </c>
      <c r="I55" s="4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>
        <f>'[1]Дох-Расх фед.б.'!J30*1</f>
        <v>859.4</v>
      </c>
      <c r="E56" s="19">
        <f>'[1]Дох-Расх фед.б.'!J29*1</f>
        <v>924.3</v>
      </c>
      <c r="F56" s="19">
        <f>'[1]Дох-Расх фед.б.'!J28*1</f>
        <v>989.9</v>
      </c>
      <c r="G56" s="20">
        <f>IF(ISERROR(F56/E56-1),"н/д",F56/E56-1)</f>
        <v>0.0709726279346532</v>
      </c>
      <c r="H56" s="20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246.80000000000007</v>
      </c>
      <c r="E57" s="25">
        <f>E55-E56</f>
        <v>106.40000000000009</v>
      </c>
      <c r="F57" s="19">
        <f>F55-F56</f>
        <v>81.00000000000011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41091</v>
      </c>
      <c r="E58" s="44">
        <v>41122</v>
      </c>
      <c r="F58" s="44">
        <v>41153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400.42</v>
      </c>
      <c r="C59" s="42">
        <v>522</v>
      </c>
      <c r="D59" s="42">
        <v>40.645</v>
      </c>
      <c r="E59" s="42">
        <v>42.054</v>
      </c>
      <c r="F59" s="42">
        <v>44.045</v>
      </c>
      <c r="G59" s="20">
        <f>IF(ISERROR(F59/E59-1),"н/д",F59/E59-1)</f>
        <v>0.047343891187520803</v>
      </c>
      <c r="H59" s="20">
        <f>IF(ISERROR(C59/B59-1),"н/д",C59/B59-1)</f>
        <v>0.3036311872533839</v>
      </c>
      <c r="I59" s="13"/>
      <c r="J59" s="5"/>
    </row>
    <row r="60" spans="1:10" ht="37.5">
      <c r="A60" s="18" t="s">
        <v>70</v>
      </c>
      <c r="B60" s="42">
        <v>248.74</v>
      </c>
      <c r="C60" s="42">
        <v>323.2</v>
      </c>
      <c r="D60" s="42">
        <v>29.594</v>
      </c>
      <c r="E60" s="42">
        <v>29.414</v>
      </c>
      <c r="F60" s="42">
        <v>26.916</v>
      </c>
      <c r="G60" s="20">
        <f>IF(ISERROR(F60/E60-1),"н/д",F60/E60-1)</f>
        <v>-0.08492554565852994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42">
        <f>B59-B60</f>
        <v>151.68</v>
      </c>
      <c r="C61" s="42">
        <f>C59-C60</f>
        <v>198.8</v>
      </c>
      <c r="D61" s="42">
        <f>D59-D60</f>
        <v>11.051000000000002</v>
      </c>
      <c r="E61" s="42">
        <f>E59-E60</f>
        <v>12.64</v>
      </c>
      <c r="F61" s="42">
        <f>F59-F60</f>
        <v>17.129</v>
      </c>
      <c r="G61" s="20">
        <f>IF(ISERROR(F61/E61-1),"н/д",F61/E61-1)</f>
        <v>0.3551424050632912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41122</v>
      </c>
      <c r="E64" s="44">
        <v>41153</v>
      </c>
      <c r="F64" s="44">
        <v>41183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11871.363</v>
      </c>
      <c r="D65" s="19">
        <v>12830.586</v>
      </c>
      <c r="E65" s="19">
        <v>13032.058</v>
      </c>
      <c r="F65" s="19">
        <v>13057.606</v>
      </c>
      <c r="G65" s="20">
        <f>IF(ISERROR(F65/E65-1),"н/д",F65/E65-1)</f>
        <v>0.0019603964316303735</v>
      </c>
      <c r="H65" s="20">
        <f>IF(ISERROR(C65/B65-1),"н/д",C65/B65-1)</f>
        <v>0.21070114494498005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3"/>
      <c r="G74" s="10"/>
      <c r="H74" s="10"/>
      <c r="I74" s="10"/>
      <c r="J74" s="10"/>
    </row>
    <row r="75" spans="1:10" s="8" customFormat="1" ht="15.75">
      <c r="A75" s="55"/>
      <c r="B75" s="55"/>
      <c r="C75" s="57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7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7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7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7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7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7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7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7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7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7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5"/>
      <c r="B168" s="55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5"/>
      <c r="B169" s="55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5"/>
      <c r="B170" s="55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5"/>
      <c r="B171" s="55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2012-12-12T09:06:30Z</dcterms:created>
  <dcterms:modified xsi:type="dcterms:W3CDTF">2012-12-12T09:07:47Z</dcterms:modified>
  <cp:category/>
  <cp:version/>
  <cp:contentType/>
  <cp:contentStatus/>
</cp:coreProperties>
</file>