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<sst xmlns="http://schemas.openxmlformats.org/spreadsheetml/2006/main" count="94" uniqueCount="78">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</sst>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7643,74</v>
          </cell>
          <cell r="S94">
            <v>7631.28</v>
          </cell>
        </row>
        <row r="106">
          <cell r="K106" t="str">
            <v>393,39</v>
          </cell>
          <cell r="S106">
            <v>393.63</v>
          </cell>
        </row>
        <row r="141">
          <cell r="K141" t="str">
            <v>2162,46</v>
          </cell>
          <cell r="S141">
            <v>2160.34</v>
          </cell>
        </row>
        <row r="170">
          <cell r="K170" t="str">
            <v>4285,23</v>
          </cell>
          <cell r="S170">
            <v>4319.5</v>
          </cell>
        </row>
      </sheetData>
      <sheetData sheetId="2">
        <row r="34">
          <cell r="I34" t="str">
            <v>7604,94</v>
          </cell>
          <cell r="L34">
            <v>7596.469999999999</v>
          </cell>
        </row>
        <row r="111">
          <cell r="I111" t="str">
            <v>5927,97</v>
          </cell>
          <cell r="L111">
            <v>5911.93</v>
          </cell>
        </row>
        <row r="168">
          <cell r="I168" t="str">
            <v>3650,99</v>
          </cell>
          <cell r="L168">
            <v>3638.8599999999997</v>
          </cell>
        </row>
      </sheetData>
      <sheetData sheetId="3">
        <row r="3">
          <cell r="D3">
            <v>41250</v>
          </cell>
          <cell r="L3" t="str">
            <v>527,3</v>
          </cell>
        </row>
        <row r="4">
          <cell r="D4">
            <v>41243</v>
          </cell>
          <cell r="L4" t="str">
            <v>528,2</v>
          </cell>
        </row>
        <row r="5">
          <cell r="D5">
            <v>41236</v>
          </cell>
          <cell r="L5" t="str">
            <v>524,3</v>
          </cell>
        </row>
      </sheetData>
      <sheetData sheetId="4">
        <row r="8">
          <cell r="C8">
            <v>6.81</v>
          </cell>
          <cell r="D8">
            <v>6.81</v>
          </cell>
          <cell r="E8">
            <v>7.58</v>
          </cell>
          <cell r="F8">
            <v>7.58</v>
          </cell>
        </row>
      </sheetData>
      <sheetData sheetId="5">
        <row r="7">
          <cell r="L7">
            <v>30.6892</v>
          </cell>
          <cell r="Q7">
            <v>30.7696</v>
          </cell>
        </row>
        <row r="9">
          <cell r="L9">
            <v>40.2182</v>
          </cell>
          <cell r="Q9">
            <v>40.4713</v>
          </cell>
        </row>
      </sheetData>
      <sheetData sheetId="6">
        <row r="83">
          <cell r="M83" t="str">
            <v>87,69</v>
          </cell>
          <cell r="P83">
            <v>87.2</v>
          </cell>
        </row>
        <row r="99">
          <cell r="M99" t="str">
            <v>724,50</v>
          </cell>
          <cell r="P99">
            <v>724</v>
          </cell>
        </row>
        <row r="102">
          <cell r="M102" t="str">
            <v>75,85</v>
          </cell>
          <cell r="P102">
            <v>75.85</v>
          </cell>
        </row>
      </sheetData>
      <sheetData sheetId="7">
        <row r="22">
          <cell r="P22">
            <v>41194</v>
          </cell>
          <cell r="Q22">
            <v>24739.2</v>
          </cell>
        </row>
        <row r="23">
          <cell r="P23">
            <v>41163</v>
          </cell>
          <cell r="Q23">
            <v>24657.5</v>
          </cell>
        </row>
        <row r="24">
          <cell r="P24">
            <v>41133</v>
          </cell>
          <cell r="Q24">
            <v>24573.5</v>
          </cell>
        </row>
      </sheetData>
      <sheetData sheetId="8">
        <row r="4">
          <cell r="J4" t="str">
            <v>951,4</v>
          </cell>
        </row>
        <row r="5">
          <cell r="J5" t="str">
            <v>1070,9</v>
          </cell>
        </row>
        <row r="6">
          <cell r="J6" t="str">
            <v>1030,7</v>
          </cell>
        </row>
        <row r="28">
          <cell r="J28" t="str">
            <v>879,5</v>
          </cell>
        </row>
        <row r="29">
          <cell r="J29" t="str">
            <v>989,9</v>
          </cell>
        </row>
        <row r="30">
          <cell r="J30" t="str">
            <v>924,3</v>
          </cell>
        </row>
      </sheetData>
      <sheetData sheetId="9">
        <row r="39">
          <cell r="B39">
            <v>102.1</v>
          </cell>
        </row>
        <row r="40">
          <cell r="B40">
            <v>102</v>
          </cell>
        </row>
        <row r="43">
          <cell r="B43">
            <v>101.8</v>
          </cell>
        </row>
        <row r="44">
          <cell r="B44">
            <v>102.8</v>
          </cell>
        </row>
      </sheetData>
      <sheetData sheetId="10">
        <row r="5">
          <cell r="U5">
            <v>823.5</v>
          </cell>
          <cell r="V5">
            <v>715.2</v>
          </cell>
          <cell r="W5">
            <v>615.5</v>
          </cell>
          <cell r="X5">
            <v>522.3</v>
          </cell>
        </row>
      </sheetData>
      <sheetData sheetId="12">
        <row r="189">
          <cell r="C189">
            <v>108.2007</v>
          </cell>
        </row>
        <row r="194">
          <cell r="C194">
            <v>107.64</v>
          </cell>
        </row>
      </sheetData>
      <sheetData sheetId="13">
        <row r="189">
          <cell r="C189">
            <v>1702.34</v>
          </cell>
        </row>
        <row r="194">
          <cell r="C194">
            <v>1698.2</v>
          </cell>
        </row>
      </sheetData>
      <sheetData sheetId="14">
        <row r="189">
          <cell r="C189">
            <v>8097.48</v>
          </cell>
        </row>
        <row r="194">
          <cell r="C194">
            <v>8082.19</v>
          </cell>
        </row>
      </sheetData>
      <sheetData sheetId="15">
        <row r="189">
          <cell r="C189">
            <v>17712</v>
          </cell>
        </row>
        <row r="194">
          <cell r="C194">
            <v>17605</v>
          </cell>
        </row>
      </sheetData>
      <sheetData sheetId="16">
        <row r="189">
          <cell r="C189">
            <v>2112</v>
          </cell>
        </row>
        <row r="194">
          <cell r="C194">
            <v>2105.5</v>
          </cell>
        </row>
      </sheetData>
      <sheetData sheetId="17">
        <row r="189">
          <cell r="C189">
            <v>18.74</v>
          </cell>
        </row>
        <row r="194">
          <cell r="C194">
            <v>19.01</v>
          </cell>
        </row>
      </sheetData>
      <sheetData sheetId="18">
        <row r="189">
          <cell r="C189">
            <v>808.4</v>
          </cell>
        </row>
        <row r="194">
          <cell r="C194">
            <v>808</v>
          </cell>
        </row>
      </sheetData>
      <sheetData sheetId="19">
        <row r="189">
          <cell r="C189">
            <v>19346.6033</v>
          </cell>
        </row>
        <row r="194">
          <cell r="C194">
            <v>19244.42</v>
          </cell>
        </row>
      </sheetData>
      <sheetData sheetId="20">
        <row r="189">
          <cell r="C189">
            <v>59566.52</v>
          </cell>
        </row>
        <row r="194">
          <cell r="C194">
            <v>59604.92</v>
          </cell>
        </row>
      </sheetData>
      <sheetData sheetId="21">
        <row r="189">
          <cell r="C189">
            <v>9923.01</v>
          </cell>
        </row>
        <row r="194">
          <cell r="C194">
            <v>9828.88</v>
          </cell>
        </row>
      </sheetData>
      <sheetData sheetId="22">
        <row r="189">
          <cell r="C189">
            <v>1430.36</v>
          </cell>
        </row>
        <row r="194">
          <cell r="C194">
            <v>1413.58</v>
          </cell>
        </row>
      </sheetData>
      <sheetData sheetId="23">
        <row r="189">
          <cell r="C189">
            <v>3010.24</v>
          </cell>
        </row>
        <row r="194">
          <cell r="C194">
            <v>3012.03</v>
          </cell>
        </row>
      </sheetData>
      <sheetData sheetId="24">
        <row r="189">
          <cell r="C189">
            <v>13235.39</v>
          </cell>
        </row>
        <row r="194">
          <cell r="C194">
            <v>13135.01</v>
          </cell>
        </row>
      </sheetData>
      <sheetData sheetId="25">
        <row r="189">
          <cell r="C189">
            <v>1484.5</v>
          </cell>
        </row>
        <row r="194">
          <cell r="C194">
            <v>1469.53</v>
          </cell>
        </row>
      </sheetData>
      <sheetData sheetId="26">
        <row r="189">
          <cell r="C189">
            <v>1508.34</v>
          </cell>
        </row>
        <row r="194">
          <cell r="C194">
            <v>1491.21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41261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41244</v>
      </c>
      <c r="E4" s="14">
        <f>IF(J4=2,F4-3,F4-1)</f>
        <v>41260</v>
      </c>
      <c r="F4" s="14">
        <f>I1</f>
        <v>41261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1435.36</v>
      </c>
      <c r="E6" s="19">
        <f>'[1]РТС'!C194</f>
        <v>1491.21</v>
      </c>
      <c r="F6" s="19">
        <f>'[1]РТС'!C189</f>
        <v>1508.34</v>
      </c>
      <c r="G6" s="20">
        <f>IF(ISERROR(F6/E6-1),"н/д",F6/E6-1)</f>
        <v>0.011487315669825193</v>
      </c>
      <c r="H6" s="20">
        <f>IF(ISERROR(F6/D6-1),"н/д",F6/D6-1)</f>
        <v>0.05084438747073916</v>
      </c>
      <c r="I6" s="20">
        <f>IF(ISERROR(F6/C6-1),"н/д",F6/C6-1)</f>
        <v>0.0546407555167685</v>
      </c>
      <c r="J6" s="20">
        <f>IF(ISERROR(F6/B6-1),"н/д",F6/B6-1)</f>
        <v>-0.14783050847457635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1406.89</v>
      </c>
      <c r="E7" s="19">
        <f>'[1]ММВБ'!C194</f>
        <v>1469.53</v>
      </c>
      <c r="F7" s="19">
        <f>'[1]ММВБ'!C189</f>
        <v>1484.5</v>
      </c>
      <c r="G7" s="20">
        <f>IF(ISERROR(F7/E7-1),"н/д",F7/E7-1)</f>
        <v>0.0101869305151987</v>
      </c>
      <c r="H7" s="20">
        <f>IF(ISERROR(F7/D7-1),"н/д",F7/D7-1)</f>
        <v>0.05516422748047112</v>
      </c>
      <c r="I7" s="20">
        <f>IF(ISERROR(F7/C7-1),"н/д",F7/C7-1)</f>
        <v>0.02495430611853644</v>
      </c>
      <c r="J7" s="20">
        <f>IF(ISERROR(F7/B7-1),"н/д",F7/B7-1)</f>
        <v>-0.11001199040767384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13025.58</v>
      </c>
      <c r="E9" s="19">
        <f>'[1]DJIA (США)'!C194</f>
        <v>13135.01</v>
      </c>
      <c r="F9" s="19">
        <f>'[1]DJIA (США)'!C189</f>
        <v>13235.39</v>
      </c>
      <c r="G9" s="20">
        <f aca="true" t="shared" si="0" ref="G9:G15">IF(ISERROR(F9/E9-1),"н/д",F9/E9-1)</f>
        <v>0.007642171570482192</v>
      </c>
      <c r="H9" s="20">
        <f>IF(ISERROR(F9/D9-1),"н/д",F9/D9-1)</f>
        <v>0.016107536094361885</v>
      </c>
      <c r="I9" s="20">
        <f>IF(ISERROR(F9/C9-1),"н/д",F9/C9-1)</f>
        <v>0.07082996375282513</v>
      </c>
      <c r="J9" s="20">
        <f aca="true" t="shared" si="1" ref="J9:J15">IF(ISERROR(F9/B9-1),"н/д",F9/B9-1)</f>
        <v>0.13365224839400414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3010.24</v>
      </c>
      <c r="E10" s="19">
        <f>'[1]NASDAQ Composite (США)'!C194</f>
        <v>3012.03</v>
      </c>
      <c r="F10" s="19">
        <f>'[1]NASDAQ Composite (США)'!C189</f>
        <v>3010.24</v>
      </c>
      <c r="G10" s="20">
        <f t="shared" si="0"/>
        <v>-0.0005942835894729992</v>
      </c>
      <c r="H10" s="20">
        <f aca="true" t="shared" si="2" ref="H10:H15">IF(ISERROR(F10/D10-1),"н/д",F10/D10-1)</f>
        <v>0</v>
      </c>
      <c r="I10" s="20">
        <f aca="true" t="shared" si="3" ref="I10:I15">IF(ISERROR(F10/C10-1),"н/д",F10/C10-1)</f>
        <v>0.1256571910213109</v>
      </c>
      <c r="J10" s="20">
        <f t="shared" si="1"/>
        <v>0.11366629670736206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1416.18</v>
      </c>
      <c r="E11" s="19">
        <f>'[1]S&amp;P500 (США)'!C194</f>
        <v>1413.58</v>
      </c>
      <c r="F11" s="19">
        <f>'[1]S&amp;P500 (США)'!C189</f>
        <v>1430.36</v>
      </c>
      <c r="G11" s="20">
        <f t="shared" si="0"/>
        <v>0.011870569759051541</v>
      </c>
      <c r="H11" s="20">
        <f>IF(ISERROR(F11/D11-1),"н/д",F11/D11-1)</f>
        <v>0.010012851473682582</v>
      </c>
      <c r="I11" s="20">
        <f t="shared" si="3"/>
        <v>0.11938206730694123</v>
      </c>
      <c r="J11" s="20">
        <f t="shared" si="1"/>
        <v>0.12449685534591182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3572.26</v>
      </c>
      <c r="E12" s="19">
        <f>'[1]евр-индексы'!L168</f>
        <v>3638.8599999999997</v>
      </c>
      <c r="F12" s="19">
        <f>'[1]евр-индексы'!I168*1</f>
        <v>3650.99</v>
      </c>
      <c r="G12" s="20">
        <f t="shared" si="0"/>
        <v>0.00333346157862624</v>
      </c>
      <c r="H12" s="20">
        <f t="shared" si="2"/>
        <v>0.02203926925811661</v>
      </c>
      <c r="I12" s="20">
        <f t="shared" si="3"/>
        <v>0.16371407807838434</v>
      </c>
      <c r="J12" s="20">
        <f t="shared" si="1"/>
        <v>-0.03971856917411898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7434.33</v>
      </c>
      <c r="E13" s="19">
        <f>'[1]евр-индексы'!L34</f>
        <v>7596.469999999999</v>
      </c>
      <c r="F13" s="19">
        <f>'[1]евр-индексы'!I34*1</f>
        <v>7604.94</v>
      </c>
      <c r="G13" s="20">
        <f t="shared" si="0"/>
        <v>0.0011149915684522949</v>
      </c>
      <c r="H13" s="20">
        <f t="shared" si="2"/>
        <v>0.022948940926754702</v>
      </c>
      <c r="I13" s="20">
        <f t="shared" si="3"/>
        <v>0.25537148064021986</v>
      </c>
      <c r="J13" s="20">
        <f t="shared" si="1"/>
        <v>0.07566336633663351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5886.17</v>
      </c>
      <c r="E14" s="19">
        <f>'[1]евр-индексы'!L111</f>
        <v>5911.93</v>
      </c>
      <c r="F14" s="19">
        <f>'[1]евр-индексы'!I111*1</f>
        <v>5927.97</v>
      </c>
      <c r="G14" s="20">
        <f t="shared" si="0"/>
        <v>0.0027131579704089415</v>
      </c>
      <c r="H14" s="20">
        <f t="shared" si="2"/>
        <v>0.00710139190679171</v>
      </c>
      <c r="I14" s="20">
        <f t="shared" si="3"/>
        <v>0.04925765707084295</v>
      </c>
      <c r="J14" s="20">
        <f t="shared" si="1"/>
        <v>-0.00470617864338474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9458.18</v>
      </c>
      <c r="E15" s="19">
        <f>'[1]Япония'!C194</f>
        <v>9828.88</v>
      </c>
      <c r="F15" s="19">
        <f>'[1]Япония'!C189</f>
        <v>9923.01</v>
      </c>
      <c r="G15" s="20">
        <f t="shared" si="0"/>
        <v>0.009576879563083507</v>
      </c>
      <c r="H15" s="20">
        <f t="shared" si="2"/>
        <v>0.04914581875159918</v>
      </c>
      <c r="I15" s="20">
        <f t="shared" si="3"/>
        <v>0.18266563107764422</v>
      </c>
      <c r="J15" s="20">
        <f t="shared" si="1"/>
        <v>-0.058627264965373294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7599.91</v>
      </c>
      <c r="E17" s="19">
        <f>'[1]азия-индексы'!S94*1</f>
        <v>7631.28</v>
      </c>
      <c r="F17" s="19">
        <f>'[1]азия-индексы'!K94*1</f>
        <v>7643.74</v>
      </c>
      <c r="G17" s="20">
        <f aca="true" t="shared" si="4" ref="G17:G22">IF(ISERROR(F17/E17-1),"н/д",F17/E17-1)</f>
        <v>0.0016327536140725574</v>
      </c>
      <c r="H17" s="20">
        <f aca="true" t="shared" si="5" ref="H17:H22">IF(ISERROR(F17/D17-1),"н/д",F17/D17-1)</f>
        <v>0.005767173558634209</v>
      </c>
      <c r="I17" s="20">
        <f aca="true" t="shared" si="6" ref="I17:I22">IF(ISERROR(F17/C17-1),"н/д",F17/C17-1)</f>
        <v>0.07763948885104277</v>
      </c>
      <c r="J17" s="20">
        <f aca="true" t="shared" si="7" ref="J17:J22">IF(ISERROR(F17/B17-1),"н/д",F17/B17-1)</f>
        <v>-0.13316625085053302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379.27</v>
      </c>
      <c r="E18" s="19">
        <f>'[1]азия-индексы'!S106</f>
        <v>393.63</v>
      </c>
      <c r="F18" s="19">
        <f>'[1]азия-индексы'!K106*1</f>
        <v>393.39</v>
      </c>
      <c r="G18" s="20">
        <f t="shared" si="4"/>
        <v>-0.0006097096257907664</v>
      </c>
      <c r="H18" s="20">
        <f t="shared" si="5"/>
        <v>0.03722941440135008</v>
      </c>
      <c r="I18" s="20">
        <f>IF(ISERROR(F18/C18-1),"н/д",F18/C18-1)</f>
        <v>0.15934810798066712</v>
      </c>
      <c r="J18" s="20">
        <f t="shared" si="7"/>
        <v>-0.18214137214137216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19278.0771</v>
      </c>
      <c r="E19" s="19">
        <f>'[1]Индия'!C194</f>
        <v>19244.42</v>
      </c>
      <c r="F19" s="19">
        <f>'[1]Индия'!C189</f>
        <v>19346.6033</v>
      </c>
      <c r="G19" s="20">
        <f t="shared" si="4"/>
        <v>0.005309762518174166</v>
      </c>
      <c r="H19" s="20">
        <f t="shared" si="5"/>
        <v>0.0035546180070002986</v>
      </c>
      <c r="I19" s="20">
        <f t="shared" si="6"/>
        <v>0.22332885438376393</v>
      </c>
      <c r="J19" s="20">
        <f t="shared" si="7"/>
        <v>0.00993213212962396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4275.89</v>
      </c>
      <c r="E20" s="19">
        <f>'[1]азия-индексы'!S170</f>
        <v>4319.5</v>
      </c>
      <c r="F20" s="19">
        <f>'[1]азия-индексы'!K170*1</f>
        <v>4285.23</v>
      </c>
      <c r="G20" s="20">
        <f t="shared" si="4"/>
        <v>-0.007933788632943695</v>
      </c>
      <c r="H20" s="20">
        <f t="shared" si="5"/>
        <v>0.0021843405700332497</v>
      </c>
      <c r="I20" s="20">
        <f t="shared" si="6"/>
        <v>0.10186497028852637</v>
      </c>
      <c r="J20" s="20">
        <f>IF(ISERROR(F20/B20-1),"н/д",F20/B20-1)</f>
        <v>0.23174187985053174</v>
      </c>
      <c r="K20" s="13"/>
    </row>
    <row r="21" spans="1:11" ht="18.75">
      <c r="A21" s="18" t="s">
        <v>30</v>
      </c>
      <c r="B21" s="19">
        <v>2808.077</v>
      </c>
      <c r="C21" s="19">
        <v>2200.13</v>
      </c>
      <c r="D21" s="19">
        <v>1959.77</v>
      </c>
      <c r="E21" s="19">
        <f>'[1]азия-индексы'!S141</f>
        <v>2160.34</v>
      </c>
      <c r="F21" s="19">
        <f>'[1]азия-индексы'!K141*1</f>
        <v>2162.46</v>
      </c>
      <c r="G21" s="20">
        <f t="shared" si="4"/>
        <v>0.0009813270133405272</v>
      </c>
      <c r="H21" s="20">
        <f t="shared" si="5"/>
        <v>0.10342540196043415</v>
      </c>
      <c r="I21" s="20">
        <f t="shared" si="6"/>
        <v>-0.0171217155349912</v>
      </c>
      <c r="J21" s="20">
        <f t="shared" si="7"/>
        <v>-0.2299142794161272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57474.57</v>
      </c>
      <c r="E22" s="19">
        <f>'[1]Бразилия'!C194</f>
        <v>59604.92</v>
      </c>
      <c r="F22" s="19">
        <f>'[1]Бразилия'!C189</f>
        <v>59566.52</v>
      </c>
      <c r="G22" s="20">
        <f t="shared" si="4"/>
        <v>-0.0006442421196103387</v>
      </c>
      <c r="H22" s="20">
        <f t="shared" si="5"/>
        <v>0.036397836469241884</v>
      </c>
      <c r="I22" s="20">
        <f t="shared" si="6"/>
        <v>0.016487097265768025</v>
      </c>
      <c r="J22" s="20">
        <f t="shared" si="7"/>
        <v>-0.1505912697869466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110.2852</v>
      </c>
      <c r="E24" s="19">
        <f>'[1]нефть Brent'!C194</f>
        <v>107.64</v>
      </c>
      <c r="F24" s="29">
        <f>'[1]нефть Brent'!C189</f>
        <v>108.2007</v>
      </c>
      <c r="G24" s="20">
        <f>IF(ISERROR(F24/E24-1),"н/д",F24/E24-1)</f>
        <v>0.005209030100334466</v>
      </c>
      <c r="H24" s="20">
        <f aca="true" t="shared" si="8" ref="H24:H33">IF(ISERROR(F24/D24-1),"н/д",F24/D24-1)</f>
        <v>-0.01890099487510566</v>
      </c>
      <c r="I24" s="20">
        <f aca="true" t="shared" si="9" ref="I24:I33">IF(ISERROR(F24/C24-1),"н/д",F24/C24-1)</f>
        <v>-0.03778835037794581</v>
      </c>
      <c r="J24" s="20">
        <f>IF(ISERROR(F24/B24-1),"н/д",F24/B24-1)</f>
        <v>0.13062382445141063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88.8</v>
      </c>
      <c r="E25" s="19">
        <f>'[1]сырье'!P83</f>
        <v>87.2</v>
      </c>
      <c r="F25" s="29">
        <f>'[1]сырье'!M83*1</f>
        <v>87.69</v>
      </c>
      <c r="G25" s="20">
        <f aca="true" t="shared" si="10" ref="G25:G33">IF(ISERROR(F25/E25-1),"н/д",F25/E25-1)</f>
        <v>0.005619266055045813</v>
      </c>
      <c r="H25" s="20">
        <f t="shared" si="8"/>
        <v>-0.012499999999999956</v>
      </c>
      <c r="I25" s="20">
        <f t="shared" si="9"/>
        <v>-0.13443885105122877</v>
      </c>
      <c r="J25" s="20">
        <f aca="true" t="shared" si="11" ref="J25:J31">IF(ISERROR(F25/B25-1),"н/д",F25/B25-1)</f>
        <v>-0.017478991596638682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1721.35</v>
      </c>
      <c r="E26" s="19">
        <f>'[1]Золото'!C194</f>
        <v>1698.2</v>
      </c>
      <c r="F26" s="19">
        <f>'[1]Золото'!C189</f>
        <v>1702.34</v>
      </c>
      <c r="G26" s="20">
        <f t="shared" si="10"/>
        <v>0.0024378753974796386</v>
      </c>
      <c r="H26" s="20">
        <f t="shared" si="8"/>
        <v>-0.011043657594330014</v>
      </c>
      <c r="I26" s="20">
        <f t="shared" si="9"/>
        <v>0.05860178508739389</v>
      </c>
      <c r="J26" s="20">
        <f t="shared" si="11"/>
        <v>0.23887635543264674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8044.81</v>
      </c>
      <c r="E27" s="19">
        <f>'[1]Медь'!C194</f>
        <v>8082.19</v>
      </c>
      <c r="F27" s="19">
        <f>'[1]Медь'!C189</f>
        <v>8097.48</v>
      </c>
      <c r="G27" s="20">
        <f t="shared" si="10"/>
        <v>0.0018918139761623376</v>
      </c>
      <c r="H27" s="20">
        <f t="shared" si="8"/>
        <v>0.006547078178353427</v>
      </c>
      <c r="I27" s="20">
        <f t="shared" si="9"/>
        <v>0.07522106095655734</v>
      </c>
      <c r="J27" s="20">
        <f t="shared" si="11"/>
        <v>-0.1387125595643296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17616</v>
      </c>
      <c r="E28" s="19">
        <f>'[1]Никель'!C194</f>
        <v>17605</v>
      </c>
      <c r="F28" s="19">
        <f>'[1]Никель'!C189</f>
        <v>17712</v>
      </c>
      <c r="G28" s="20">
        <f t="shared" si="10"/>
        <v>0.006077818801476953</v>
      </c>
      <c r="H28" s="20">
        <f t="shared" si="8"/>
        <v>0.005449591280654031</v>
      </c>
      <c r="I28" s="20">
        <f t="shared" si="9"/>
        <v>-0.07267345682888537</v>
      </c>
      <c r="J28" s="20">
        <f t="shared" si="11"/>
        <v>-0.2581361256544502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2082.72</v>
      </c>
      <c r="E29" s="19">
        <f>'[1]Алюминий'!C194</f>
        <v>2105.5</v>
      </c>
      <c r="F29" s="19">
        <f>'[1]Алюминий'!C189</f>
        <v>2112</v>
      </c>
      <c r="G29" s="20">
        <f t="shared" si="10"/>
        <v>0.003087152695321782</v>
      </c>
      <c r="H29" s="20">
        <f t="shared" si="8"/>
        <v>0.01405853883383279</v>
      </c>
      <c r="I29" s="20">
        <f t="shared" si="9"/>
        <v>0.001896173421300773</v>
      </c>
      <c r="J29" s="20">
        <f t="shared" si="11"/>
        <v>-0.1511254019292605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70.37</v>
      </c>
      <c r="E30" s="19">
        <f>'[1]сырье'!P102</f>
        <v>75.85</v>
      </c>
      <c r="F30" s="19" t="str">
        <f>'[1]сырье'!M102</f>
        <v>75,85</v>
      </c>
      <c r="G30" s="20">
        <f t="shared" si="10"/>
        <v>0</v>
      </c>
      <c r="H30" s="20">
        <f t="shared" si="8"/>
        <v>0.07787409407417911</v>
      </c>
      <c r="I30" s="20">
        <f t="shared" si="9"/>
        <v>-0.2135006221484862</v>
      </c>
      <c r="J30" s="20">
        <f t="shared" si="11"/>
        <v>-0.4705061082024433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18.9</v>
      </c>
      <c r="E31" s="19">
        <f>'[1]Сахар'!C194</f>
        <v>19.01</v>
      </c>
      <c r="F31" s="19">
        <f>'[1]Сахар'!C189</f>
        <v>18.74</v>
      </c>
      <c r="G31" s="20">
        <f t="shared" si="10"/>
        <v>-0.014203051025776126</v>
      </c>
      <c r="H31" s="20">
        <f t="shared" si="8"/>
        <v>-0.00846560846560851</v>
      </c>
      <c r="I31" s="20">
        <f t="shared" si="9"/>
        <v>-0.1953628166595106</v>
      </c>
      <c r="J31" s="20">
        <f t="shared" si="11"/>
        <v>-0.40957781978575936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748.25</v>
      </c>
      <c r="E32" s="19">
        <f>'[1]сырье'!P99</f>
        <v>724</v>
      </c>
      <c r="F32" s="19">
        <f>'[1]сырье'!M99*1</f>
        <v>724.5</v>
      </c>
      <c r="G32" s="20">
        <f t="shared" si="10"/>
        <v>0.0006906077348065587</v>
      </c>
      <c r="H32" s="20">
        <f t="shared" si="8"/>
        <v>-0.0317407283661878</v>
      </c>
      <c r="I32" s="20">
        <f t="shared" si="9"/>
        <v>0.11119631901840488</v>
      </c>
      <c r="J32" s="20">
        <f>IF(ISERROR(F32/B32-1),"н/д",F32/B32-1)</f>
        <v>0.19357495881383846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871.3429</v>
      </c>
      <c r="E33" s="19">
        <f>'[1]Пшеница'!C194</f>
        <v>808</v>
      </c>
      <c r="F33" s="19">
        <f>'[1]Пшеница'!C189</f>
        <v>808.4</v>
      </c>
      <c r="G33" s="20">
        <f t="shared" si="10"/>
        <v>0.0004950495049504955</v>
      </c>
      <c r="H33" s="20">
        <f t="shared" si="8"/>
        <v>-0.07223665906958099</v>
      </c>
      <c r="I33" s="20">
        <f t="shared" si="9"/>
        <v>0.15816618911174785</v>
      </c>
      <c r="J33" s="20">
        <f>IF(ISERROR(F33/B33-1),"н/д",F33/B33-1)</f>
        <v>0.05638408123097283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41244</v>
      </c>
      <c r="E35" s="14">
        <f>IF(J35=2,F35-3,F35-1)</f>
        <v>41260</v>
      </c>
      <c r="F35" s="33">
        <f>I1</f>
        <v>41261</v>
      </c>
      <c r="G35" s="34"/>
      <c r="H35" s="35"/>
      <c r="I35" s="34"/>
      <c r="J35" s="36">
        <f>WEEKDAY(F35)</f>
        <v>3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824.7</v>
      </c>
      <c r="E37" s="19">
        <f>'[1]ост. ср-тв на кс'!V5</f>
        <v>715.2</v>
      </c>
      <c r="F37" s="19">
        <f>'[1]ост. ср-тв на кс'!U5</f>
        <v>823.5</v>
      </c>
      <c r="G37" s="20">
        <f t="shared" si="12"/>
        <v>0.1514261744966443</v>
      </c>
      <c r="H37" s="20">
        <f aca="true" t="shared" si="13" ref="H37:H42">IF(ISERROR(F37/D37-1),"н/д",F37/D37-1)</f>
        <v>-0.0014550745725718794</v>
      </c>
      <c r="I37" s="20">
        <f aca="true" t="shared" si="14" ref="I37:I42">IF(ISERROR(F37/C37-1),"н/д",F37/C37-1)</f>
        <v>-0.1608926024047279</v>
      </c>
      <c r="J37" s="20">
        <f aca="true" t="shared" si="15" ref="J37:J42">IF(ISERROR(F37/B37-1),"н/д",F37/B37-1)</f>
        <v>-0.15434380776340106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614.8</v>
      </c>
      <c r="E38" s="19">
        <f>'[1]ост. ср-тв на кс'!X5</f>
        <v>522.3</v>
      </c>
      <c r="F38" s="19">
        <f>'[1]ост. ср-тв на кс'!W5</f>
        <v>615.5</v>
      </c>
      <c r="G38" s="20">
        <f t="shared" si="12"/>
        <v>0.17844150871146858</v>
      </c>
      <c r="H38" s="20">
        <f t="shared" si="13"/>
        <v>0.00113858165256997</v>
      </c>
      <c r="I38" s="20">
        <f t="shared" si="14"/>
        <v>-0.16315431679129844</v>
      </c>
      <c r="J38" s="20">
        <f t="shared" si="15"/>
        <v>-0.036323782683576056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6.78</v>
      </c>
      <c r="E39" s="28">
        <f>'[1]mibid-mibor'!C8</f>
        <v>6.81</v>
      </c>
      <c r="F39" s="28">
        <f>'[1]mibid-mibor'!D8</f>
        <v>6.81</v>
      </c>
      <c r="G39" s="20">
        <f t="shared" si="12"/>
        <v>0</v>
      </c>
      <c r="H39" s="20">
        <f t="shared" si="13"/>
        <v>0.004424778761061843</v>
      </c>
      <c r="I39" s="20">
        <f t="shared" si="14"/>
        <v>0.07244094488188968</v>
      </c>
      <c r="J39" s="20">
        <f t="shared" si="15"/>
        <v>-0.027142857142857246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7.58</v>
      </c>
      <c r="E40" s="28">
        <f>'[1]mibid-mibor'!E8</f>
        <v>7.58</v>
      </c>
      <c r="F40" s="28">
        <f>'[1]mibid-mibor'!F8</f>
        <v>7.58</v>
      </c>
      <c r="G40" s="20">
        <f t="shared" si="12"/>
        <v>0</v>
      </c>
      <c r="H40" s="20">
        <f t="shared" si="13"/>
        <v>0</v>
      </c>
      <c r="I40" s="20">
        <f t="shared" si="14"/>
        <v>0.025710419485791558</v>
      </c>
      <c r="J40" s="20">
        <f t="shared" si="15"/>
        <v>0.6371490280777539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30.811</v>
      </c>
      <c r="E41" s="28">
        <f>'[1]МакроDelay'!L7</f>
        <v>30.6892</v>
      </c>
      <c r="F41" s="28">
        <f>'[1]МакроDelay'!Q7</f>
        <v>30.7696</v>
      </c>
      <c r="G41" s="20">
        <f>IF(ISERROR(F41/E41-1),"н/д",F41/E41-1)</f>
        <v>0.0026198141365691985</v>
      </c>
      <c r="H41" s="20">
        <f>IF(ISERROR(F41/D41-1),"н/д",F41/D41-1)</f>
        <v>-0.0013436759598844938</v>
      </c>
      <c r="I41" s="20">
        <f t="shared" si="14"/>
        <v>-0.04430807312795526</v>
      </c>
      <c r="J41" s="20">
        <f t="shared" si="15"/>
        <v>0.0016145833333334192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40.0759</v>
      </c>
      <c r="E42" s="28">
        <f>'[1]МакроDelay'!L9</f>
        <v>40.2182</v>
      </c>
      <c r="F42" s="28">
        <f>'[1]МакроDelay'!Q9</f>
        <v>40.4713</v>
      </c>
      <c r="G42" s="20">
        <f t="shared" si="12"/>
        <v>0.006293170753539412</v>
      </c>
      <c r="H42" s="20">
        <f t="shared" si="13"/>
        <v>0.009866278736098355</v>
      </c>
      <c r="I42" s="20">
        <f t="shared" si="14"/>
        <v>-0.028796434587613495</v>
      </c>
      <c r="J42" s="20">
        <f t="shared" si="15"/>
        <v>0.017122392560944943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41236</v>
      </c>
      <c r="E43" s="38">
        <f>'[1]ЗВР-cbr'!D4</f>
        <v>41243</v>
      </c>
      <c r="F43" s="38">
        <f>'[1]ЗВР-cbr'!D3</f>
        <v>41250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524,3</v>
      </c>
      <c r="E44" s="19" t="str">
        <f>'[1]ЗВР-cbr'!L4</f>
        <v>528,2</v>
      </c>
      <c r="F44" s="19" t="str">
        <f>'[1]ЗВР-cbr'!L3</f>
        <v>527,3</v>
      </c>
      <c r="G44" s="20">
        <f>IF(ISERROR(F44/E44-1),"н/д",F44/E44-1)</f>
        <v>-0.0017039000378645808</v>
      </c>
      <c r="H44" s="20"/>
      <c r="I44" s="20">
        <f>IF(ISERROR(F44/C44-1),"н/д",F44/C44-1)</f>
        <v>0.058835341365461646</v>
      </c>
      <c r="J44" s="20">
        <f>IF(ISERROR(F44/B44-1),"н/д",F44/B44-1)</f>
        <v>0.2047064199223212</v>
      </c>
      <c r="K44" s="13"/>
    </row>
    <row r="45" spans="1:11" ht="18.75">
      <c r="A45" s="40"/>
      <c r="B45" s="38">
        <v>40544</v>
      </c>
      <c r="C45" s="38">
        <v>40909</v>
      </c>
      <c r="D45" s="38">
        <v>41244</v>
      </c>
      <c r="E45" s="38">
        <v>41246</v>
      </c>
      <c r="F45" s="38">
        <v>41253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6.1</v>
      </c>
      <c r="E46" s="42">
        <v>6.1</v>
      </c>
      <c r="F46" s="42">
        <v>6.2</v>
      </c>
      <c r="G46" s="20">
        <f>IF(ISERROR(F46-E46),"н/д",F46-E46)/100</f>
        <v>0.0010000000000000052</v>
      </c>
      <c r="H46" s="20">
        <f>IF(ISERROR(F46-D46),"н/д",F46-D46)/100</f>
        <v>0.0010000000000000052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41133</v>
      </c>
      <c r="E47" s="44">
        <f>'[1]M2'!P23</f>
        <v>41163</v>
      </c>
      <c r="F47" s="44">
        <f>'[1]M2'!P22</f>
        <v>41194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24573.5</v>
      </c>
      <c r="E48" s="19">
        <f>'[1]M2'!Q23</f>
        <v>24657.5</v>
      </c>
      <c r="F48" s="19">
        <f>'[1]M2'!Q22</f>
        <v>24739.2</v>
      </c>
      <c r="G48" s="20"/>
      <c r="H48" s="20">
        <f>IF(ISERROR(F48/D48-1),"н/д",F48/D48-1)</f>
        <v>0.006743036197529806</v>
      </c>
      <c r="I48" s="20">
        <f>IF(ISERROR(F48/C48-1),"н/д",F48/C48-1)</f>
        <v>0.04482238712047937</v>
      </c>
      <c r="J48" s="20">
        <f>IF(ISERROR(F48/B48-1),"н/д",F48/B48-1)</f>
        <v>0.2362244464543597</v>
      </c>
      <c r="K48" s="8"/>
    </row>
    <row r="49" spans="1:11" ht="75">
      <c r="A49" s="18" t="s">
        <v>58</v>
      </c>
      <c r="B49" s="19">
        <v>104.7</v>
      </c>
      <c r="C49" s="19">
        <f>'[1]ПромПр-во'!B44</f>
        <v>102.8</v>
      </c>
      <c r="D49" s="19">
        <f>'[1]ПромПр-во'!B39</f>
        <v>102.1</v>
      </c>
      <c r="E49" s="19">
        <f>'[1]ПромПр-во'!B40</f>
        <v>102</v>
      </c>
      <c r="F49" s="19">
        <f>'[1]ПромПр-во'!B43</f>
        <v>101.8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41122</v>
      </c>
      <c r="E50" s="44">
        <v>41153</v>
      </c>
      <c r="F50" s="44">
        <v>41183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41.3175</v>
      </c>
      <c r="E51" s="19">
        <v>40.5448</v>
      </c>
      <c r="F51" s="19">
        <v>40.9166</v>
      </c>
      <c r="G51" s="20"/>
      <c r="H51" s="20">
        <f>IF(ISERROR(F51/E51-1),"н/д",F51/E51-1)</f>
        <v>0.009170103194491075</v>
      </c>
      <c r="I51" s="20">
        <f>IF(ISERROR(F51/C51-1),"н/д",F51/C51-1)</f>
        <v>0.14287709419184735</v>
      </c>
      <c r="J51" s="20">
        <f>IF(ISERROR(F51/B51-1),"н/д",F51/B51-1)</f>
        <v>0.024018379804239265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4507.378</v>
      </c>
      <c r="E52" s="19">
        <v>4427.452</v>
      </c>
      <c r="F52" s="19">
        <v>4463.663</v>
      </c>
      <c r="G52" s="20"/>
      <c r="H52" s="20">
        <f>IF(ISERROR(F52/E52-1),"н/д",F52/E52-1)</f>
        <v>0.00817874479497438</v>
      </c>
      <c r="I52" s="20">
        <f>IF(ISERROR(F52/C52-1),"н/д",F52/C52-1)</f>
        <v>0.06517278268524462</v>
      </c>
      <c r="J52" s="20">
        <f>IF(ISERROR(F52/B52-1),"н/д",F52/B52-1)</f>
        <v>0.5180503143798514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41153</v>
      </c>
      <c r="E54" s="44">
        <v>41183</v>
      </c>
      <c r="F54" s="44">
        <v>41214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1030.7</v>
      </c>
      <c r="E55" s="19">
        <f>'[1]Дох-Расх фед.б.'!J5*1</f>
        <v>1070.9</v>
      </c>
      <c r="F55" s="19">
        <f>'[1]Дох-Расх фед.б.'!J4*1</f>
        <v>951.4</v>
      </c>
      <c r="G55" s="20">
        <f>IF(ISERROR(F55/E55-1),"н/д",F55/E55-1)</f>
        <v>-0.11158838360257739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924.3</v>
      </c>
      <c r="E56" s="19">
        <f>'[1]Дох-Расх фед.б.'!J29*1</f>
        <v>989.9</v>
      </c>
      <c r="F56" s="19">
        <f>'[1]Дох-Расх фед.б.'!J28*1</f>
        <v>879.5</v>
      </c>
      <c r="G56" s="20">
        <f>IF(ISERROR(F56/E56-1),"н/д",F56/E56-1)</f>
        <v>-0.1115264168097787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106.40000000000009</v>
      </c>
      <c r="E57" s="25">
        <f>E55-E56</f>
        <v>81.00000000000011</v>
      </c>
      <c r="F57" s="19">
        <f>F55-F56</f>
        <v>71.89999999999998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41091</v>
      </c>
      <c r="E58" s="44">
        <v>41122</v>
      </c>
      <c r="F58" s="44">
        <v>41153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40.645</v>
      </c>
      <c r="E59" s="42">
        <v>42.054</v>
      </c>
      <c r="F59" s="42">
        <v>44.045</v>
      </c>
      <c r="G59" s="20">
        <f>IF(ISERROR(F59/E59-1),"н/д",F59/E59-1)</f>
        <v>0.047343891187520803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29.594</v>
      </c>
      <c r="E60" s="42">
        <v>29.414</v>
      </c>
      <c r="F60" s="42">
        <v>26.916</v>
      </c>
      <c r="G60" s="20">
        <f>IF(ISERROR(F60/E60-1),"н/д",F60/E60-1)</f>
        <v>-0.08492554565852994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11.051000000000002</v>
      </c>
      <c r="E61" s="42">
        <f>E59-E60</f>
        <v>12.64</v>
      </c>
      <c r="F61" s="42">
        <f>F59-F60</f>
        <v>17.129</v>
      </c>
      <c r="G61" s="20">
        <f>IF(ISERROR(F61/E61-1),"н/д",F61/E61-1)</f>
        <v>0.3551424050632912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41122</v>
      </c>
      <c r="E64" s="44">
        <v>41153</v>
      </c>
      <c r="F64" s="44">
        <v>41183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12830.586</v>
      </c>
      <c r="E65" s="19">
        <v>13032.058</v>
      </c>
      <c r="F65" s="19">
        <v>13057.606</v>
      </c>
      <c r="G65" s="20">
        <f>IF(ISERROR(F65/E65-1),"н/д",F65/E65-1)</f>
        <v>0.0019603964316303735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2012-12-18T09:11:34Z</dcterms:created>
  <dcterms:modified xsi:type="dcterms:W3CDTF">2012-12-18T09:13:01Z</dcterms:modified>
  <cp:category/>
  <cp:version/>
  <cp:contentType/>
  <cp:contentStatus/>
</cp:coreProperties>
</file>