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<sst xmlns="http://schemas.openxmlformats.org/spreadsheetml/2006/main" count="95" uniqueCount="79">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</sst>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7519,93</v>
          </cell>
          <cell r="S93">
            <v>7595.46</v>
          </cell>
        </row>
        <row r="105">
          <cell r="K105" t="str">
            <v>396,78</v>
          </cell>
          <cell r="S105">
            <v>399.67999999999995</v>
          </cell>
        </row>
        <row r="140">
          <cell r="K140" t="str">
            <v>2153,31</v>
          </cell>
          <cell r="S140">
            <v>2168.35</v>
          </cell>
        </row>
        <row r="168">
          <cell r="K168" t="str">
            <v>4245,64</v>
          </cell>
          <cell r="S168">
            <v>4259.450000000001</v>
          </cell>
        </row>
      </sheetData>
      <sheetData sheetId="2">
        <row r="34">
          <cell r="I34" t="str">
            <v>7637,50</v>
          </cell>
          <cell r="L34">
            <v>7672.1</v>
          </cell>
        </row>
        <row r="111">
          <cell r="I111" t="str">
            <v>5913,37</v>
          </cell>
          <cell r="L111">
            <v>5958.53</v>
          </cell>
        </row>
        <row r="168">
          <cell r="I168" t="str">
            <v>3653,38</v>
          </cell>
          <cell r="L168">
            <v>3667.02</v>
          </cell>
        </row>
      </sheetData>
      <sheetData sheetId="3">
        <row r="3">
          <cell r="D3">
            <v>41257</v>
          </cell>
          <cell r="L3" t="str">
            <v>528,8</v>
          </cell>
        </row>
        <row r="4">
          <cell r="D4">
            <v>41250</v>
          </cell>
          <cell r="L4" t="str">
            <v>527,3</v>
          </cell>
        </row>
        <row r="5">
          <cell r="D5">
            <v>41243</v>
          </cell>
          <cell r="L5" t="str">
            <v>528,2</v>
          </cell>
        </row>
      </sheetData>
      <sheetData sheetId="4">
        <row r="8">
          <cell r="C8">
            <v>6.8</v>
          </cell>
          <cell r="D8">
            <v>6.8</v>
          </cell>
          <cell r="E8">
            <v>7.6</v>
          </cell>
          <cell r="F8">
            <v>7.6</v>
          </cell>
        </row>
      </sheetData>
      <sheetData sheetId="5">
        <row r="7">
          <cell r="L7">
            <v>30.7606</v>
          </cell>
          <cell r="Q7">
            <v>30.7592</v>
          </cell>
        </row>
        <row r="9">
          <cell r="L9">
            <v>40.7393</v>
          </cell>
          <cell r="Q9">
            <v>40.6544</v>
          </cell>
        </row>
      </sheetData>
      <sheetData sheetId="6">
        <row r="83">
          <cell r="M83" t="str">
            <v>89,27</v>
          </cell>
          <cell r="P83">
            <v>90.14999999999999</v>
          </cell>
        </row>
        <row r="99">
          <cell r="M99" t="str">
            <v>698,50</v>
          </cell>
          <cell r="P99">
            <v>696.5</v>
          </cell>
        </row>
        <row r="102">
          <cell r="M102" t="str">
            <v>75,83</v>
          </cell>
          <cell r="P102">
            <v>75.83</v>
          </cell>
        </row>
      </sheetData>
      <sheetData sheetId="7">
        <row r="22">
          <cell r="P22">
            <v>41194</v>
          </cell>
          <cell r="Q22">
            <v>24739.2</v>
          </cell>
        </row>
        <row r="23">
          <cell r="P23">
            <v>41163</v>
          </cell>
          <cell r="Q23">
            <v>24657.5</v>
          </cell>
        </row>
        <row r="24">
          <cell r="P24">
            <v>41133</v>
          </cell>
          <cell r="Q24">
            <v>24573.5</v>
          </cell>
        </row>
      </sheetData>
      <sheetData sheetId="8">
        <row r="4">
          <cell r="J4" t="str">
            <v>951,4</v>
          </cell>
        </row>
        <row r="5">
          <cell r="J5" t="str">
            <v>1070,9</v>
          </cell>
        </row>
        <row r="6">
          <cell r="J6" t="str">
            <v>1030,7</v>
          </cell>
        </row>
        <row r="28">
          <cell r="J28" t="str">
            <v>879,5</v>
          </cell>
        </row>
        <row r="29">
          <cell r="J29" t="str">
            <v>989,9</v>
          </cell>
        </row>
        <row r="30">
          <cell r="J30" t="str">
            <v>924,3</v>
          </cell>
        </row>
      </sheetData>
      <sheetData sheetId="9">
        <row r="39">
          <cell r="B39">
            <v>102.1</v>
          </cell>
        </row>
        <row r="40">
          <cell r="B40">
            <v>102</v>
          </cell>
        </row>
        <row r="43">
          <cell r="B43">
            <v>101.8</v>
          </cell>
        </row>
        <row r="44">
          <cell r="B44">
            <v>102.8</v>
          </cell>
        </row>
      </sheetData>
      <sheetData sheetId="10">
        <row r="5">
          <cell r="U5">
            <v>911.2</v>
          </cell>
          <cell r="V5">
            <v>805.7</v>
          </cell>
          <cell r="W5">
            <v>685.2</v>
          </cell>
          <cell r="X5">
            <v>589.4</v>
          </cell>
        </row>
      </sheetData>
      <sheetData sheetId="12">
        <row r="189">
          <cell r="C189">
            <v>109.559</v>
          </cell>
        </row>
        <row r="194">
          <cell r="C194">
            <v>110.2</v>
          </cell>
        </row>
      </sheetData>
      <sheetData sheetId="13">
        <row r="189">
          <cell r="C189">
            <v>1651.21</v>
          </cell>
        </row>
        <row r="194">
          <cell r="C194">
            <v>1645.9</v>
          </cell>
        </row>
      </sheetData>
      <sheetData sheetId="14">
        <row r="189">
          <cell r="C189">
            <v>7817.14</v>
          </cell>
        </row>
        <row r="194">
          <cell r="C194">
            <v>7795.59</v>
          </cell>
        </row>
      </sheetData>
      <sheetData sheetId="15">
        <row r="189">
          <cell r="C189">
            <v>17436</v>
          </cell>
        </row>
        <row r="194">
          <cell r="C194">
            <v>17575</v>
          </cell>
        </row>
      </sheetData>
      <sheetData sheetId="16">
        <row r="189">
          <cell r="C189">
            <v>2057.67</v>
          </cell>
        </row>
        <row r="194">
          <cell r="C194">
            <v>2061</v>
          </cell>
        </row>
      </sheetData>
      <sheetData sheetId="17">
        <row r="189">
          <cell r="C189">
            <v>18.61</v>
          </cell>
        </row>
        <row r="194">
          <cell r="C194">
            <v>19.23</v>
          </cell>
        </row>
      </sheetData>
      <sheetData sheetId="18">
        <row r="189">
          <cell r="C189">
            <v>794.2</v>
          </cell>
        </row>
        <row r="194">
          <cell r="C194">
            <v>790.4</v>
          </cell>
        </row>
      </sheetData>
      <sheetData sheetId="19">
        <row r="189">
          <cell r="C189">
            <v>19285.5613</v>
          </cell>
        </row>
        <row r="194">
          <cell r="C194">
            <v>19453.92</v>
          </cell>
        </row>
      </sheetData>
      <sheetData sheetId="20">
        <row r="189">
          <cell r="C189">
            <v>61276.12</v>
          </cell>
        </row>
        <row r="194">
          <cell r="C194">
            <v>60998.34</v>
          </cell>
        </row>
      </sheetData>
      <sheetData sheetId="21">
        <row r="189">
          <cell r="C189">
            <v>9940.06</v>
          </cell>
        </row>
        <row r="194">
          <cell r="C194">
            <v>10039.33</v>
          </cell>
        </row>
      </sheetData>
      <sheetData sheetId="22">
        <row r="189">
          <cell r="C189">
            <v>1443.69</v>
          </cell>
        </row>
        <row r="194">
          <cell r="C194">
            <v>1435.81</v>
          </cell>
        </row>
      </sheetData>
      <sheetData sheetId="23">
        <row r="189">
          <cell r="C189">
            <v>3010.24</v>
          </cell>
        </row>
        <row r="194">
          <cell r="C194">
            <v>3012.03</v>
          </cell>
        </row>
      </sheetData>
      <sheetData sheetId="24">
        <row r="189">
          <cell r="C189">
            <v>13311.72</v>
          </cell>
        </row>
        <row r="194">
          <cell r="C194">
            <v>13251.97</v>
          </cell>
        </row>
      </sheetData>
      <sheetData sheetId="25">
        <row r="189">
          <cell r="C189">
            <v>1480.28</v>
          </cell>
        </row>
        <row r="194">
          <cell r="C194">
            <v>1488.22</v>
          </cell>
        </row>
      </sheetData>
      <sheetData sheetId="26">
        <row r="189">
          <cell r="C189">
            <v>1518.67</v>
          </cell>
        </row>
        <row r="194">
          <cell r="C194">
            <v>1528.89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41264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41244</v>
      </c>
      <c r="E4" s="14">
        <f>IF(J4=2,F4-3,F4-1)</f>
        <v>41263</v>
      </c>
      <c r="F4" s="14">
        <f>I1</f>
        <v>41264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1435.36</v>
      </c>
      <c r="E6" s="19">
        <f>'[1]РТС'!C194</f>
        <v>1528.89</v>
      </c>
      <c r="F6" s="19">
        <f>'[1]РТС'!C189</f>
        <v>1518.67</v>
      </c>
      <c r="G6" s="20">
        <f>IF(ISERROR(F6/E6-1),"н/д",F6/E6-1)</f>
        <v>-0.006684588165270289</v>
      </c>
      <c r="H6" s="20">
        <f>IF(ISERROR(F6/D6-1),"н/д",F6/D6-1)</f>
        <v>0.058041188273325384</v>
      </c>
      <c r="I6" s="20">
        <f>IF(ISERROR(F6/C6-1),"н/д",F6/C6-1)</f>
        <v>0.06186355608195182</v>
      </c>
      <c r="J6" s="20">
        <f>IF(ISERROR(F6/B6-1),"н/д",F6/B6-1)</f>
        <v>-0.14199435028248586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1406.89</v>
      </c>
      <c r="E7" s="19">
        <f>'[1]ММВБ'!C194</f>
        <v>1488.22</v>
      </c>
      <c r="F7" s="19">
        <f>'[1]ММВБ'!C189</f>
        <v>1480.28</v>
      </c>
      <c r="G7" s="20">
        <f>IF(ISERROR(F7/E7-1),"н/д",F7/E7-1)</f>
        <v>-0.0053352326940909744</v>
      </c>
      <c r="H7" s="20">
        <f>IF(ISERROR(F7/D7-1),"н/д",F7/D7-1)</f>
        <v>0.05216470370817894</v>
      </c>
      <c r="I7" s="20">
        <f>IF(ISERROR(F7/C7-1),"н/д",F7/C7-1)</f>
        <v>0.02204066033085006</v>
      </c>
      <c r="J7" s="20">
        <f>IF(ISERROR(F7/B7-1),"н/д",F7/B7-1)</f>
        <v>-0.11254196642685854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13025.58</v>
      </c>
      <c r="E9" s="19">
        <f>'[1]DJIA (США)'!C194</f>
        <v>13251.97</v>
      </c>
      <c r="F9" s="19">
        <f>'[1]DJIA (США)'!C189</f>
        <v>13311.72</v>
      </c>
      <c r="G9" s="20">
        <f aca="true" t="shared" si="0" ref="G9:G15">IF(ISERROR(F9/E9-1),"н/д",F9/E9-1)</f>
        <v>0.004508763602694588</v>
      </c>
      <c r="H9" s="20">
        <f>IF(ISERROR(F9/D9-1),"н/д",F9/D9-1)</f>
        <v>0.02196754386368971</v>
      </c>
      <c r="I9" s="20">
        <f>IF(ISERROR(F9/C9-1),"н/д",F9/C9-1)</f>
        <v>0.07700556198855923</v>
      </c>
      <c r="J9" s="20">
        <f aca="true" t="shared" si="1" ref="J9:J15">IF(ISERROR(F9/B9-1),"н/д",F9/B9-1)</f>
        <v>0.14019014989293366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3010.24</v>
      </c>
      <c r="E10" s="19">
        <f>'[1]NASDAQ Composite (США)'!C194</f>
        <v>3012.03</v>
      </c>
      <c r="F10" s="19">
        <f>'[1]NASDAQ Composite (США)'!C189</f>
        <v>3010.24</v>
      </c>
      <c r="G10" s="20">
        <f t="shared" si="0"/>
        <v>-0.0005942835894729992</v>
      </c>
      <c r="H10" s="20">
        <f aca="true" t="shared" si="2" ref="H10:H15">IF(ISERROR(F10/D10-1),"н/д",F10/D10-1)</f>
        <v>0</v>
      </c>
      <c r="I10" s="20">
        <f aca="true" t="shared" si="3" ref="I10:I15">IF(ISERROR(F10/C10-1),"н/д",F10/C10-1)</f>
        <v>0.1256571910213109</v>
      </c>
      <c r="J10" s="20">
        <f t="shared" si="1"/>
        <v>0.11366629670736206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1416.18</v>
      </c>
      <c r="E11" s="19">
        <f>'[1]S&amp;P500 (США)'!C194</f>
        <v>1435.81</v>
      </c>
      <c r="F11" s="19">
        <f>'[1]S&amp;P500 (США)'!C189</f>
        <v>1443.69</v>
      </c>
      <c r="G11" s="20">
        <f t="shared" si="0"/>
        <v>0.0054881913345081745</v>
      </c>
      <c r="H11" s="20">
        <f>IF(ISERROR(F11/D11-1),"н/д",F11/D11-1)</f>
        <v>0.019425496758886496</v>
      </c>
      <c r="I11" s="20">
        <f t="shared" si="3"/>
        <v>0.12981396064652118</v>
      </c>
      <c r="J11" s="20">
        <f t="shared" si="1"/>
        <v>0.13497641509433977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3572.26</v>
      </c>
      <c r="E12" s="19">
        <f>'[1]евр-индексы'!L168</f>
        <v>3667.02</v>
      </c>
      <c r="F12" s="19">
        <f>'[1]евр-индексы'!I168*1</f>
        <v>3653.38</v>
      </c>
      <c r="G12" s="20">
        <f t="shared" si="0"/>
        <v>-0.0037196415618131473</v>
      </c>
      <c r="H12" s="20">
        <f t="shared" si="2"/>
        <v>0.022708313504615996</v>
      </c>
      <c r="I12" s="20">
        <f t="shared" si="3"/>
        <v>0.16447586505852052</v>
      </c>
      <c r="J12" s="20">
        <f t="shared" si="1"/>
        <v>-0.03908995265649651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7434.33</v>
      </c>
      <c r="E13" s="19">
        <f>'[1]евр-индексы'!L34</f>
        <v>7672.1</v>
      </c>
      <c r="F13" s="19">
        <f>'[1]евр-индексы'!I34*1</f>
        <v>7637.5</v>
      </c>
      <c r="G13" s="20">
        <f t="shared" si="0"/>
        <v>-0.004509847369038478</v>
      </c>
      <c r="H13" s="20">
        <f t="shared" si="2"/>
        <v>0.02732862275416892</v>
      </c>
      <c r="I13" s="20">
        <f t="shared" si="3"/>
        <v>0.2607462627436481</v>
      </c>
      <c r="J13" s="20">
        <f t="shared" si="1"/>
        <v>0.08026874115983018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5886.17</v>
      </c>
      <c r="E14" s="19">
        <f>'[1]евр-индексы'!L111</f>
        <v>5958.53</v>
      </c>
      <c r="F14" s="19">
        <f>'[1]евр-индексы'!I111*1</f>
        <v>5913.37</v>
      </c>
      <c r="G14" s="20">
        <f t="shared" si="0"/>
        <v>-0.007579050537632526</v>
      </c>
      <c r="H14" s="20">
        <f t="shared" si="2"/>
        <v>0.0046210014321705906</v>
      </c>
      <c r="I14" s="20">
        <f t="shared" si="3"/>
        <v>0.04667343991164086</v>
      </c>
      <c r="J14" s="20">
        <f t="shared" si="1"/>
        <v>-0.0071574882471457935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9458.18</v>
      </c>
      <c r="E15" s="19">
        <f>'[1]Япония'!C194</f>
        <v>10039.33</v>
      </c>
      <c r="F15" s="19">
        <f>'[1]Япония'!C189</f>
        <v>9940.06</v>
      </c>
      <c r="G15" s="20">
        <f t="shared" si="0"/>
        <v>-0.009888110063121736</v>
      </c>
      <c r="H15" s="20">
        <f t="shared" si="2"/>
        <v>0.050948491147345454</v>
      </c>
      <c r="I15" s="20">
        <f t="shared" si="3"/>
        <v>0.18469772103924598</v>
      </c>
      <c r="J15" s="20">
        <f t="shared" si="1"/>
        <v>-0.057009771368940365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7599.91</v>
      </c>
      <c r="E17" s="19">
        <f>'[1]азия-индексы'!S93*1</f>
        <v>7595.46</v>
      </c>
      <c r="F17" s="19">
        <f>'[1]азия-индексы'!K93*1</f>
        <v>7519.93</v>
      </c>
      <c r="G17" s="20">
        <f aca="true" t="shared" si="4" ref="G17:G22">IF(ISERROR(F17/E17-1),"н/д",F17/E17-1)</f>
        <v>-0.00994409818496833</v>
      </c>
      <c r="H17" s="20">
        <f aca="true" t="shared" si="5" ref="H17:H22">IF(ISERROR(F17/D17-1),"н/д",F17/D17-1)</f>
        <v>-0.010523808834578263</v>
      </c>
      <c r="I17" s="20">
        <f aca="true" t="shared" si="6" ref="I17:I22">IF(ISERROR(F17/C17-1),"н/д",F17/C17-1)</f>
        <v>0.0601843497287482</v>
      </c>
      <c r="J17" s="20">
        <f aca="true" t="shared" si="7" ref="J17:J22">IF(ISERROR(F17/B17-1),"н/д",F17/B17-1)</f>
        <v>-0.14720684962576547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379.27</v>
      </c>
      <c r="E18" s="19">
        <f>'[1]азия-индексы'!S105</f>
        <v>399.67999999999995</v>
      </c>
      <c r="F18" s="19">
        <f>'[1]азия-индексы'!K105*1</f>
        <v>396.78</v>
      </c>
      <c r="G18" s="20">
        <f t="shared" si="4"/>
        <v>-0.0072558046437148915</v>
      </c>
      <c r="H18" s="20">
        <f t="shared" si="5"/>
        <v>0.04616763783056932</v>
      </c>
      <c r="I18" s="20">
        <f>IF(ISERROR(F18/C18-1),"н/д",F18/C18-1)</f>
        <v>0.16933867735470942</v>
      </c>
      <c r="J18" s="20">
        <f t="shared" si="7"/>
        <v>-0.17509355509355518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19278.0771</v>
      </c>
      <c r="E19" s="19">
        <f>'[1]Индия'!C194</f>
        <v>19453.92</v>
      </c>
      <c r="F19" s="19">
        <f>'[1]Индия'!C189</f>
        <v>19285.5613</v>
      </c>
      <c r="G19" s="20">
        <f t="shared" si="4"/>
        <v>-0.008654230098612326</v>
      </c>
      <c r="H19" s="20">
        <f t="shared" si="5"/>
        <v>0.00038822336694588344</v>
      </c>
      <c r="I19" s="20">
        <f t="shared" si="6"/>
        <v>0.2194690326480646</v>
      </c>
      <c r="J19" s="20">
        <f t="shared" si="7"/>
        <v>0.0067456152897682475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4275.89</v>
      </c>
      <c r="E20" s="19">
        <f>'[1]азия-индексы'!S168</f>
        <v>4259.450000000001</v>
      </c>
      <c r="F20" s="19">
        <f>'[1]азия-индексы'!K168*1</f>
        <v>4245.64</v>
      </c>
      <c r="G20" s="20">
        <f t="shared" si="4"/>
        <v>-0.00324220263179531</v>
      </c>
      <c r="H20" s="20">
        <f t="shared" si="5"/>
        <v>-0.007074550561403603</v>
      </c>
      <c r="I20" s="20">
        <f t="shared" si="6"/>
        <v>0.09168515866261084</v>
      </c>
      <c r="J20" s="20">
        <f>IF(ISERROR(F20/B20-1),"н/д",F20/B20-1)</f>
        <v>0.22036217303822947</v>
      </c>
      <c r="K20" s="13"/>
    </row>
    <row r="21" spans="1:11" ht="18.75">
      <c r="A21" s="18" t="s">
        <v>30</v>
      </c>
      <c r="B21" s="19">
        <v>2808.077</v>
      </c>
      <c r="C21" s="19">
        <v>2200.13</v>
      </c>
      <c r="D21" s="19">
        <v>1959.77</v>
      </c>
      <c r="E21" s="19">
        <f>'[1]азия-индексы'!S140</f>
        <v>2168.35</v>
      </c>
      <c r="F21" s="19">
        <f>'[1]азия-индексы'!K140*1</f>
        <v>2153.31</v>
      </c>
      <c r="G21" s="20">
        <f t="shared" si="4"/>
        <v>-0.0069361496068438555</v>
      </c>
      <c r="H21" s="20">
        <f t="shared" si="5"/>
        <v>0.09875648673058568</v>
      </c>
      <c r="I21" s="20">
        <f t="shared" si="6"/>
        <v>-0.02128056069414086</v>
      </c>
      <c r="J21" s="20">
        <f t="shared" si="7"/>
        <v>-0.23317273707238095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57474.57</v>
      </c>
      <c r="E22" s="19">
        <f>'[1]Бразилия'!C194</f>
        <v>60998.34</v>
      </c>
      <c r="F22" s="19">
        <f>'[1]Бразилия'!C189</f>
        <v>61276.12</v>
      </c>
      <c r="G22" s="20">
        <f t="shared" si="4"/>
        <v>0.004553894417454796</v>
      </c>
      <c r="H22" s="20">
        <f t="shared" si="5"/>
        <v>0.0661431655774023</v>
      </c>
      <c r="I22" s="20">
        <f t="shared" si="6"/>
        <v>0.04566097449555362</v>
      </c>
      <c r="J22" s="20">
        <f t="shared" si="7"/>
        <v>-0.1262126563448278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110.2852</v>
      </c>
      <c r="E24" s="19">
        <f>'[1]нефть Brent'!C194</f>
        <v>110.2</v>
      </c>
      <c r="F24" s="29">
        <f>'[1]нефть Brent'!C189</f>
        <v>109.559</v>
      </c>
      <c r="G24" s="20">
        <f>IF(ISERROR(F24/E24-1),"н/д",F24/E24-1)</f>
        <v>-0.005816696914700548</v>
      </c>
      <c r="H24" s="20">
        <f aca="true" t="shared" si="8" ref="H24:H33">IF(ISERROR(F24/D24-1),"н/д",F24/D24-1)</f>
        <v>-0.006584745731974984</v>
      </c>
      <c r="I24" s="20">
        <f aca="true" t="shared" si="9" ref="I24:I33">IF(ISERROR(F24/C24-1),"н/д",F24/C24-1)</f>
        <v>-0.025709204090706983</v>
      </c>
      <c r="J24" s="20">
        <f>IF(ISERROR(F24/B24-1),"н/д",F24/B24-1)</f>
        <v>0.14481713688610243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88.8</v>
      </c>
      <c r="E25" s="19">
        <f>'[1]сырье'!P83</f>
        <v>90.14999999999999</v>
      </c>
      <c r="F25" s="29">
        <f>'[1]сырье'!M83*1</f>
        <v>89.27</v>
      </c>
      <c r="G25" s="20">
        <f aca="true" t="shared" si="10" ref="G25:G33">IF(ISERROR(F25/E25-1),"н/д",F25/E25-1)</f>
        <v>-0.009761508596783042</v>
      </c>
      <c r="H25" s="20">
        <f t="shared" si="8"/>
        <v>0.005292792792792822</v>
      </c>
      <c r="I25" s="20">
        <f t="shared" si="9"/>
        <v>-0.11884315467377349</v>
      </c>
      <c r="J25" s="20">
        <f aca="true" t="shared" si="11" ref="J25:J31">IF(ISERROR(F25/B25-1),"н/д",F25/B25-1)</f>
        <v>0.00022408963585429653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1721.35</v>
      </c>
      <c r="E26" s="19">
        <f>'[1]Золото'!C194</f>
        <v>1645.9</v>
      </c>
      <c r="F26" s="19">
        <f>'[1]Золото'!C189</f>
        <v>1651.21</v>
      </c>
      <c r="G26" s="20">
        <f t="shared" si="10"/>
        <v>0.00322619843246863</v>
      </c>
      <c r="H26" s="20">
        <f t="shared" si="8"/>
        <v>-0.040747088041362844</v>
      </c>
      <c r="I26" s="20">
        <f t="shared" si="9"/>
        <v>0.026806544846596836</v>
      </c>
      <c r="J26" s="20">
        <f t="shared" si="11"/>
        <v>0.20166654537515472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8044.81</v>
      </c>
      <c r="E27" s="19">
        <f>'[1]Медь'!C194</f>
        <v>7795.59</v>
      </c>
      <c r="F27" s="19">
        <f>'[1]Медь'!C189</f>
        <v>7817.14</v>
      </c>
      <c r="G27" s="20">
        <f t="shared" si="10"/>
        <v>0.0027643834526958067</v>
      </c>
      <c r="H27" s="20">
        <f t="shared" si="8"/>
        <v>-0.02830023331812681</v>
      </c>
      <c r="I27" s="20">
        <f t="shared" si="9"/>
        <v>0.037996211715983774</v>
      </c>
      <c r="J27" s="20">
        <f t="shared" si="11"/>
        <v>-0.1685308883594282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17616</v>
      </c>
      <c r="E28" s="19">
        <f>'[1]Никель'!C194</f>
        <v>17575</v>
      </c>
      <c r="F28" s="19">
        <f>'[1]Никель'!C189</f>
        <v>17436</v>
      </c>
      <c r="G28" s="20">
        <f t="shared" si="10"/>
        <v>-0.007908961593172115</v>
      </c>
      <c r="H28" s="20">
        <f t="shared" si="8"/>
        <v>-0.01021798365122617</v>
      </c>
      <c r="I28" s="20">
        <f t="shared" si="9"/>
        <v>-0.0871236671899529</v>
      </c>
      <c r="J28" s="20">
        <f t="shared" si="11"/>
        <v>-0.2696963350785341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2082.72</v>
      </c>
      <c r="E29" s="19">
        <f>'[1]Алюминий'!C194</f>
        <v>2061</v>
      </c>
      <c r="F29" s="19">
        <f>'[1]Алюминий'!C189</f>
        <v>2057.67</v>
      </c>
      <c r="G29" s="20">
        <f t="shared" si="10"/>
        <v>-0.0016157205240174832</v>
      </c>
      <c r="H29" s="20">
        <f t="shared" si="8"/>
        <v>-0.012027540908043144</v>
      </c>
      <c r="I29" s="20">
        <f t="shared" si="9"/>
        <v>-0.023877036380772765</v>
      </c>
      <c r="J29" s="20">
        <f t="shared" si="11"/>
        <v>-0.17296221864951766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70.37</v>
      </c>
      <c r="E30" s="19">
        <f>'[1]сырье'!P102</f>
        <v>75.83</v>
      </c>
      <c r="F30" s="19" t="str">
        <f>'[1]сырье'!M102</f>
        <v>75,83</v>
      </c>
      <c r="G30" s="20">
        <f t="shared" si="10"/>
        <v>0</v>
      </c>
      <c r="H30" s="20">
        <f t="shared" si="8"/>
        <v>0.07758988205201067</v>
      </c>
      <c r="I30" s="20">
        <f t="shared" si="9"/>
        <v>-0.2137080049771879</v>
      </c>
      <c r="J30" s="20">
        <f t="shared" si="11"/>
        <v>-0.47064572425828977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18.9</v>
      </c>
      <c r="E31" s="19">
        <f>'[1]Сахар'!C194</f>
        <v>19.23</v>
      </c>
      <c r="F31" s="19">
        <f>'[1]Сахар'!C189</f>
        <v>18.61</v>
      </c>
      <c r="G31" s="20">
        <f t="shared" si="10"/>
        <v>-0.032241289651586125</v>
      </c>
      <c r="H31" s="20">
        <f t="shared" si="8"/>
        <v>-0.015343915343915326</v>
      </c>
      <c r="I31" s="20">
        <f t="shared" si="9"/>
        <v>-0.20094461142121078</v>
      </c>
      <c r="J31" s="20">
        <f t="shared" si="11"/>
        <v>-0.4136735979836169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748.25</v>
      </c>
      <c r="E32" s="19">
        <f>'[1]сырье'!P99</f>
        <v>696.5</v>
      </c>
      <c r="F32" s="19">
        <f>'[1]сырье'!M99*1</f>
        <v>698.5</v>
      </c>
      <c r="G32" s="20">
        <f t="shared" si="10"/>
        <v>0.002871500358937462</v>
      </c>
      <c r="H32" s="20">
        <f t="shared" si="8"/>
        <v>-0.06648847310390915</v>
      </c>
      <c r="I32" s="20">
        <f t="shared" si="9"/>
        <v>0.07131901840490795</v>
      </c>
      <c r="J32" s="20">
        <f>IF(ISERROR(F32/B32-1),"н/д",F32/B32-1)</f>
        <v>0.15074135090609553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871.3429</v>
      </c>
      <c r="E33" s="19">
        <f>'[1]Пшеница'!C194</f>
        <v>790.4</v>
      </c>
      <c r="F33" s="19">
        <f>'[1]Пшеница'!C189</f>
        <v>794.2</v>
      </c>
      <c r="G33" s="20">
        <f t="shared" si="10"/>
        <v>0.004807692307692291</v>
      </c>
      <c r="H33" s="20">
        <f t="shared" si="8"/>
        <v>-0.088533343187854</v>
      </c>
      <c r="I33" s="20">
        <f t="shared" si="9"/>
        <v>0.13782234957020068</v>
      </c>
      <c r="J33" s="20">
        <f>IF(ISERROR(F33/B33-1),"н/д",F33/B33-1)</f>
        <v>0.037828101575505535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41244</v>
      </c>
      <c r="E35" s="14">
        <f>IF(J35=2,F35-3,F35-1)</f>
        <v>41263</v>
      </c>
      <c r="F35" s="33">
        <f>I1</f>
        <v>41264</v>
      </c>
      <c r="G35" s="34"/>
      <c r="H35" s="35"/>
      <c r="I35" s="34"/>
      <c r="J35" s="36">
        <f>WEEKDAY(F35)</f>
        <v>6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824.7</v>
      </c>
      <c r="E37" s="19">
        <f>'[1]ост. ср-тв на кс'!V5</f>
        <v>805.7</v>
      </c>
      <c r="F37" s="19">
        <f>'[1]ост. ср-тв на кс'!U5</f>
        <v>911.2</v>
      </c>
      <c r="G37" s="20">
        <f t="shared" si="12"/>
        <v>0.13094203797939685</v>
      </c>
      <c r="H37" s="20">
        <f aca="true" t="shared" si="13" ref="H37:H42">IF(ISERROR(F37/D37-1),"н/д",F37/D37-1)</f>
        <v>0.10488662543955374</v>
      </c>
      <c r="I37" s="20">
        <f aca="true" t="shared" si="14" ref="I37:I42">IF(ISERROR(F37/C37-1),"н/д",F37/C37-1)</f>
        <v>-0.07153046668025265</v>
      </c>
      <c r="J37" s="20">
        <f aca="true" t="shared" si="15" ref="J37:J42">IF(ISERROR(F37/B37-1),"н/д",F37/B37-1)</f>
        <v>-0.06428424727870186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614.8</v>
      </c>
      <c r="E38" s="19">
        <f>'[1]ост. ср-тв на кс'!X5</f>
        <v>589.4</v>
      </c>
      <c r="F38" s="19">
        <f>'[1]ост. ср-тв на кс'!W5</f>
        <v>685.2</v>
      </c>
      <c r="G38" s="20">
        <f t="shared" si="12"/>
        <v>0.162538174414659</v>
      </c>
      <c r="H38" s="20">
        <f t="shared" si="13"/>
        <v>0.11450878334417713</v>
      </c>
      <c r="I38" s="20">
        <f t="shared" si="14"/>
        <v>-0.06838885112168591</v>
      </c>
      <c r="J38" s="20">
        <f t="shared" si="15"/>
        <v>0.07280413339596059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6.78</v>
      </c>
      <c r="E39" s="28">
        <f>'[1]mibid-mibor'!C8</f>
        <v>6.8</v>
      </c>
      <c r="F39" s="28">
        <f>'[1]mibid-mibor'!D8</f>
        <v>6.8</v>
      </c>
      <c r="G39" s="20">
        <f t="shared" si="12"/>
        <v>0</v>
      </c>
      <c r="H39" s="20">
        <f t="shared" si="13"/>
        <v>0.002949852507374562</v>
      </c>
      <c r="I39" s="20">
        <f t="shared" si="14"/>
        <v>0.07086614173228356</v>
      </c>
      <c r="J39" s="20">
        <f t="shared" si="15"/>
        <v>-0.02857142857142858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7.58</v>
      </c>
      <c r="E40" s="28">
        <f>'[1]mibid-mibor'!E8</f>
        <v>7.6</v>
      </c>
      <c r="F40" s="28">
        <f>'[1]mibid-mibor'!F8</f>
        <v>7.6</v>
      </c>
      <c r="G40" s="20">
        <f t="shared" si="12"/>
        <v>0</v>
      </c>
      <c r="H40" s="20">
        <f t="shared" si="13"/>
        <v>0.0026385224274405594</v>
      </c>
      <c r="I40" s="20">
        <f t="shared" si="14"/>
        <v>0.02841677943166432</v>
      </c>
      <c r="J40" s="20">
        <f t="shared" si="15"/>
        <v>0.6414686825053995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30.811</v>
      </c>
      <c r="E41" s="28">
        <f>'[1]МакроDelay'!L7</f>
        <v>30.7606</v>
      </c>
      <c r="F41" s="28">
        <f>'[1]МакроDelay'!Q7</f>
        <v>30.7592</v>
      </c>
      <c r="G41" s="20">
        <f>IF(ISERROR(F41/E41-1),"н/д",F41/E41-1)</f>
        <v>-4.5512766330912946E-05</v>
      </c>
      <c r="H41" s="20">
        <f>IF(ISERROR(F41/D41-1),"н/д",F41/D41-1)</f>
        <v>-0.0016812177469085476</v>
      </c>
      <c r="I41" s="20">
        <f t="shared" si="14"/>
        <v>-0.04463109312299807</v>
      </c>
      <c r="J41" s="20">
        <f t="shared" si="15"/>
        <v>0.0012760416666666163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40.0759</v>
      </c>
      <c r="E42" s="28">
        <f>'[1]МакроDelay'!L9</f>
        <v>40.7393</v>
      </c>
      <c r="F42" s="28">
        <f>'[1]МакроDelay'!Q9</f>
        <v>40.6544</v>
      </c>
      <c r="G42" s="20">
        <f t="shared" si="12"/>
        <v>-0.002083982788118499</v>
      </c>
      <c r="H42" s="20">
        <f t="shared" si="13"/>
        <v>0.014435109379951738</v>
      </c>
      <c r="I42" s="20">
        <f t="shared" si="14"/>
        <v>-0.024402521547335243</v>
      </c>
      <c r="J42" s="20">
        <f t="shared" si="15"/>
        <v>0.021724051269163214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41243</v>
      </c>
      <c r="E43" s="38">
        <f>'[1]ЗВР-cbr'!D4</f>
        <v>41250</v>
      </c>
      <c r="F43" s="38">
        <f>'[1]ЗВР-cbr'!D3</f>
        <v>41257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528,2</v>
      </c>
      <c r="E44" s="19" t="str">
        <f>'[1]ЗВР-cbr'!L4</f>
        <v>527,3</v>
      </c>
      <c r="F44" s="19" t="str">
        <f>'[1]ЗВР-cbr'!L3</f>
        <v>528,8</v>
      </c>
      <c r="G44" s="20">
        <f>IF(ISERROR(F44/E44-1),"н/д",F44/E44-1)</f>
        <v>0.0028446804475630305</v>
      </c>
      <c r="H44" s="20"/>
      <c r="I44" s="20">
        <f>IF(ISERROR(F44/C44-1),"н/д",F44/C44-1)</f>
        <v>0.06184738955823277</v>
      </c>
      <c r="J44" s="20">
        <f>IF(ISERROR(F44/B44-1),"н/д",F44/B44-1)</f>
        <v>0.20813342472012786</v>
      </c>
      <c r="K44" s="13"/>
    </row>
    <row r="45" spans="1:11" ht="18.75">
      <c r="A45" s="40"/>
      <c r="B45" s="38">
        <v>40544</v>
      </c>
      <c r="C45" s="38">
        <v>40909</v>
      </c>
      <c r="D45" s="38">
        <v>41244</v>
      </c>
      <c r="E45" s="38">
        <v>41246</v>
      </c>
      <c r="F45" s="38">
        <v>41253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6.1</v>
      </c>
      <c r="E46" s="42">
        <v>6.1</v>
      </c>
      <c r="F46" s="42">
        <v>6.2</v>
      </c>
      <c r="G46" s="20">
        <f>IF(ISERROR(F46-E46),"н/д",F46-E46)/100</f>
        <v>0.0010000000000000052</v>
      </c>
      <c r="H46" s="20">
        <f>IF(ISERROR(F46-D46),"н/д",F46-D46)/100</f>
        <v>0.0010000000000000052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41133</v>
      </c>
      <c r="E47" s="44">
        <f>'[1]M2'!P23</f>
        <v>41163</v>
      </c>
      <c r="F47" s="44">
        <f>'[1]M2'!P22</f>
        <v>41194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24573.5</v>
      </c>
      <c r="E48" s="19">
        <f>'[1]M2'!Q23</f>
        <v>24657.5</v>
      </c>
      <c r="F48" s="19">
        <f>'[1]M2'!Q22</f>
        <v>24739.2</v>
      </c>
      <c r="G48" s="20"/>
      <c r="H48" s="20">
        <f>IF(ISERROR(F48/D48-1),"н/д",F48/D48-1)</f>
        <v>0.006743036197529806</v>
      </c>
      <c r="I48" s="20">
        <f>IF(ISERROR(F48/C48-1),"н/д",F48/C48-1)</f>
        <v>0.04482238712047937</v>
      </c>
      <c r="J48" s="20">
        <f>IF(ISERROR(F48/B48-1),"н/д",F48/B48-1)</f>
        <v>0.2362244464543597</v>
      </c>
      <c r="K48" s="8"/>
    </row>
    <row r="49" spans="1:11" ht="75">
      <c r="A49" s="18" t="s">
        <v>58</v>
      </c>
      <c r="B49" s="19">
        <v>104.7</v>
      </c>
      <c r="C49" s="19">
        <f>'[1]ПромПр-во'!B44</f>
        <v>102.8</v>
      </c>
      <c r="D49" s="19">
        <f>'[1]ПромПр-во'!B39</f>
        <v>102.1</v>
      </c>
      <c r="E49" s="19">
        <f>'[1]ПромПр-во'!B40</f>
        <v>102</v>
      </c>
      <c r="F49" s="19">
        <f>'[1]ПромПр-во'!B43</f>
        <v>101.8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41122</v>
      </c>
      <c r="E50" s="44">
        <v>41153</v>
      </c>
      <c r="F50" s="44">
        <v>41183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41.3175</v>
      </c>
      <c r="E51" s="19">
        <v>40.5448</v>
      </c>
      <c r="F51" s="19">
        <v>40.9166</v>
      </c>
      <c r="G51" s="20"/>
      <c r="H51" s="20">
        <f>IF(ISERROR(F51/E51-1),"н/д",F51/E51-1)</f>
        <v>0.009170103194491075</v>
      </c>
      <c r="I51" s="20">
        <f>IF(ISERROR(F51/C51-1),"н/д",F51/C51-1)</f>
        <v>0.14287709419184735</v>
      </c>
      <c r="J51" s="20">
        <f>IF(ISERROR(F51/B51-1),"н/д",F51/B51-1)</f>
        <v>0.024018379804239265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4507.378</v>
      </c>
      <c r="E52" s="19">
        <v>4427.452</v>
      </c>
      <c r="F52" s="19">
        <v>4463.663</v>
      </c>
      <c r="G52" s="20"/>
      <c r="H52" s="20">
        <f>IF(ISERROR(F52/E52-1),"н/д",F52/E52-1)</f>
        <v>0.00817874479497438</v>
      </c>
      <c r="I52" s="20">
        <f>IF(ISERROR(F52/C52-1),"н/д",F52/C52-1)</f>
        <v>0.06517278268524462</v>
      </c>
      <c r="J52" s="20">
        <f>IF(ISERROR(F52/B52-1),"н/д",F52/B52-1)</f>
        <v>0.5180503143798514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41153</v>
      </c>
      <c r="E54" s="44">
        <v>41183</v>
      </c>
      <c r="F54" s="44">
        <v>41214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1030.7</v>
      </c>
      <c r="E55" s="19">
        <f>'[1]Дох-Расх фед.б.'!J5*1</f>
        <v>1070.9</v>
      </c>
      <c r="F55" s="19">
        <f>'[1]Дох-Расх фед.б.'!J4*1</f>
        <v>951.4</v>
      </c>
      <c r="G55" s="20">
        <f>IF(ISERROR(F55/E55-1),"н/д",F55/E55-1)</f>
        <v>-0.11158838360257739</v>
      </c>
      <c r="H55" s="20">
        <f>IF(ISERROR(C55/B55-1),"н/д",C55/B55-1)</f>
        <v>0.3679205779975294</v>
      </c>
      <c r="I55" s="4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924.3</v>
      </c>
      <c r="E56" s="19">
        <f>'[1]Дох-Расх фед.б.'!J29*1</f>
        <v>989.9</v>
      </c>
      <c r="F56" s="19">
        <f>'[1]Дох-Расх фед.б.'!J28*1</f>
        <v>879.5</v>
      </c>
      <c r="G56" s="20">
        <f>IF(ISERROR(F56/E56-1),"н/д",F56/E56-1)</f>
        <v>-0.1115264168097787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106.40000000000009</v>
      </c>
      <c r="E57" s="25">
        <f>E55-E56</f>
        <v>81.00000000000011</v>
      </c>
      <c r="F57" s="19">
        <f>F55-F56</f>
        <v>71.89999999999998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41091</v>
      </c>
      <c r="E58" s="44">
        <v>41122</v>
      </c>
      <c r="F58" s="44">
        <v>41153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40.645</v>
      </c>
      <c r="E59" s="42">
        <v>42.054</v>
      </c>
      <c r="F59" s="42">
        <v>44.045</v>
      </c>
      <c r="G59" s="20">
        <f>IF(ISERROR(F59/E59-1),"н/д",F59/E59-1)</f>
        <v>0.047343891187520803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29.594</v>
      </c>
      <c r="E60" s="42">
        <v>29.414</v>
      </c>
      <c r="F60" s="42">
        <v>26.916</v>
      </c>
      <c r="G60" s="20">
        <f>IF(ISERROR(F60/E60-1),"н/д",F60/E60-1)</f>
        <v>-0.08492554565852994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11.051000000000002</v>
      </c>
      <c r="E61" s="42">
        <f>E59-E60</f>
        <v>12.64</v>
      </c>
      <c r="F61" s="42">
        <f>F59-F60</f>
        <v>17.129</v>
      </c>
      <c r="G61" s="20">
        <f>IF(ISERROR(F61/E61-1),"н/д",F61/E61-1)</f>
        <v>0.3551424050632912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41122</v>
      </c>
      <c r="E64" s="44">
        <v>41153</v>
      </c>
      <c r="F64" s="44">
        <v>41183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12830.586</v>
      </c>
      <c r="E65" s="19">
        <v>13032.058</v>
      </c>
      <c r="F65" s="19">
        <v>13057.606</v>
      </c>
      <c r="G65" s="20">
        <f>IF(ISERROR(F65/E65-1),"н/д",F65/E65-1)</f>
        <v>0.0019603964316303735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5.2</v>
      </c>
      <c r="E66" s="19">
        <v>5.2</v>
      </c>
      <c r="F66" s="19">
        <v>5.3</v>
      </c>
      <c r="G66" s="20">
        <f>IF(ISERROR(F66/E66-1),"н/д",F66/E66-1)</f>
        <v>0.019230769230769162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2012-12-21T09:12:20Z</dcterms:created>
  <dcterms:modified xsi:type="dcterms:W3CDTF">2012-12-21T09:13:30Z</dcterms:modified>
  <cp:category/>
  <cp:version/>
  <cp:contentType/>
  <cp:contentStatus/>
</cp:coreProperties>
</file>