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<sst xmlns="http://schemas.openxmlformats.org/spreadsheetml/2006/main" count="95" uniqueCount="79">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</sst>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4">
          <cell r="K94" t="str">
            <v>7811,64</v>
          </cell>
          <cell r="S94">
            <v>7738.64</v>
          </cell>
        </row>
        <row r="106">
          <cell r="K106" t="str">
            <v>460,12</v>
          </cell>
          <cell r="S106">
            <v>448.77</v>
          </cell>
        </row>
        <row r="141">
          <cell r="K141" t="str">
            <v>2283,66</v>
          </cell>
          <cell r="S141">
            <v>2275.3399999999997</v>
          </cell>
        </row>
        <row r="170">
          <cell r="K170" t="str">
            <v>4312,65</v>
          </cell>
          <cell r="S170">
            <v>4369.599999999999</v>
          </cell>
        </row>
      </sheetData>
      <sheetData sheetId="2">
        <row r="34">
          <cell r="I34" t="str">
            <v>7713,42</v>
          </cell>
          <cell r="L34">
            <v>7720.47</v>
          </cell>
        </row>
        <row r="111">
          <cell r="I111" t="str">
            <v>6099,03</v>
          </cell>
          <cell r="L111">
            <v>6098.389999999999</v>
          </cell>
        </row>
        <row r="168">
          <cell r="I168" t="str">
            <v>3695,35</v>
          </cell>
          <cell r="L168">
            <v>3717.46</v>
          </cell>
        </row>
      </sheetData>
      <sheetData sheetId="3">
        <row r="3">
          <cell r="D3">
            <v>41264</v>
          </cell>
          <cell r="L3" t="str">
            <v>532</v>
          </cell>
        </row>
        <row r="4">
          <cell r="D4">
            <v>41257</v>
          </cell>
          <cell r="L4" t="str">
            <v>528,8</v>
          </cell>
        </row>
        <row r="5">
          <cell r="D5">
            <v>41250</v>
          </cell>
          <cell r="L5" t="str">
            <v>527,3</v>
          </cell>
        </row>
      </sheetData>
      <sheetData sheetId="4">
        <row r="8">
          <cell r="C8">
            <v>6.7</v>
          </cell>
          <cell r="D8">
            <v>6.7</v>
          </cell>
          <cell r="E8">
            <v>7.53</v>
          </cell>
          <cell r="F8">
            <v>7.53</v>
          </cell>
        </row>
      </sheetData>
      <sheetData sheetId="5">
        <row r="7">
          <cell r="L7">
            <v>30.3727</v>
          </cell>
          <cell r="Q7">
            <v>30.4215</v>
          </cell>
        </row>
        <row r="9">
          <cell r="L9">
            <v>40.2286</v>
          </cell>
          <cell r="Q9">
            <v>39.8096</v>
          </cell>
        </row>
      </sheetData>
      <sheetData sheetId="6">
        <row r="83">
          <cell r="M83" t="str">
            <v>93,68</v>
          </cell>
          <cell r="P83">
            <v>93.10000000000001</v>
          </cell>
        </row>
        <row r="99">
          <cell r="M99" t="str">
            <v>696,00</v>
          </cell>
          <cell r="P99">
            <v>694</v>
          </cell>
        </row>
        <row r="102">
          <cell r="M102" t="str">
            <v>74,55</v>
          </cell>
          <cell r="P102">
            <v>74.78999999999999</v>
          </cell>
        </row>
      </sheetData>
      <sheetData sheetId="7">
        <row r="22">
          <cell r="P22">
            <v>41224</v>
          </cell>
          <cell r="Q22">
            <v>25080.6</v>
          </cell>
        </row>
        <row r="23">
          <cell r="P23">
            <v>41194</v>
          </cell>
          <cell r="Q23">
            <v>24739.2</v>
          </cell>
        </row>
        <row r="24">
          <cell r="P24">
            <v>41163</v>
          </cell>
          <cell r="Q24">
            <v>24657.5</v>
          </cell>
        </row>
      </sheetData>
      <sheetData sheetId="8">
        <row r="4">
          <cell r="J4" t="str">
            <v>951,4</v>
          </cell>
        </row>
        <row r="5">
          <cell r="J5" t="str">
            <v>1070,9</v>
          </cell>
        </row>
        <row r="6">
          <cell r="J6" t="str">
            <v>1030,7</v>
          </cell>
        </row>
        <row r="28">
          <cell r="J28" t="str">
            <v>879,5</v>
          </cell>
        </row>
        <row r="29">
          <cell r="J29" t="str">
            <v>989,9</v>
          </cell>
        </row>
        <row r="30">
          <cell r="J30" t="str">
            <v>924,3</v>
          </cell>
        </row>
      </sheetData>
      <sheetData sheetId="9">
        <row r="40">
          <cell r="B40">
            <v>102</v>
          </cell>
        </row>
        <row r="43">
          <cell r="B43">
            <v>101.8</v>
          </cell>
        </row>
        <row r="45">
          <cell r="B45">
            <v>101.9</v>
          </cell>
        </row>
      </sheetData>
      <sheetData sheetId="10">
        <row r="5">
          <cell r="AB5">
            <v>1366.5</v>
          </cell>
          <cell r="AC5">
            <v>1366.5</v>
          </cell>
          <cell r="AD5">
            <v>981.8</v>
          </cell>
          <cell r="AE5">
            <v>981.8</v>
          </cell>
        </row>
      </sheetData>
      <sheetData sheetId="12">
        <row r="186">
          <cell r="C186">
            <v>111.3344</v>
          </cell>
        </row>
        <row r="191">
          <cell r="C191">
            <v>110.87</v>
          </cell>
        </row>
      </sheetData>
      <sheetData sheetId="13">
        <row r="186">
          <cell r="C186">
            <v>1659.97</v>
          </cell>
        </row>
        <row r="191">
          <cell r="C191">
            <v>1655.5</v>
          </cell>
        </row>
      </sheetData>
      <sheetData sheetId="14">
        <row r="186">
          <cell r="C186">
            <v>8164.91</v>
          </cell>
        </row>
        <row r="191">
          <cell r="C191">
            <v>8092.11</v>
          </cell>
        </row>
      </sheetData>
      <sheetData sheetId="15">
        <row r="186">
          <cell r="C186">
            <v>17601</v>
          </cell>
        </row>
        <row r="191">
          <cell r="C191">
            <v>17550</v>
          </cell>
        </row>
      </sheetData>
      <sheetData sheetId="16">
        <row r="186">
          <cell r="C186">
            <v>2100.5</v>
          </cell>
        </row>
        <row r="191">
          <cell r="C191">
            <v>2075</v>
          </cell>
        </row>
      </sheetData>
      <sheetData sheetId="17">
        <row r="186">
          <cell r="C186">
            <v>18.05</v>
          </cell>
        </row>
        <row r="191">
          <cell r="C191">
            <v>18.67</v>
          </cell>
        </row>
      </sheetData>
      <sheetData sheetId="18">
        <row r="186">
          <cell r="C186">
            <v>750.2</v>
          </cell>
        </row>
        <row r="191">
          <cell r="C191">
            <v>745.4</v>
          </cell>
        </row>
      </sheetData>
      <sheetData sheetId="19">
        <row r="186">
          <cell r="C186">
            <v>19626.1693</v>
          </cell>
        </row>
        <row r="191">
          <cell r="C191">
            <v>19666.59</v>
          </cell>
        </row>
      </sheetData>
      <sheetData sheetId="20">
        <row r="186">
          <cell r="C186">
            <v>61578.58</v>
          </cell>
        </row>
        <row r="191">
          <cell r="C191">
            <v>61127.84</v>
          </cell>
        </row>
      </sheetData>
      <sheetData sheetId="21">
        <row r="186">
          <cell r="C186">
            <v>10652.64</v>
          </cell>
        </row>
        <row r="191">
          <cell r="C191">
            <v>10578.57</v>
          </cell>
        </row>
      </sheetData>
      <sheetData sheetId="22">
        <row r="186">
          <cell r="C186">
            <v>1461.02</v>
          </cell>
        </row>
        <row r="191">
          <cell r="C191">
            <v>1457.15</v>
          </cell>
        </row>
      </sheetData>
      <sheetData sheetId="23">
        <row r="186">
          <cell r="C186">
            <v>3105.81</v>
          </cell>
        </row>
        <row r="191">
          <cell r="C191">
            <v>3091.81</v>
          </cell>
        </row>
      </sheetData>
      <sheetData sheetId="24">
        <row r="186">
          <cell r="C186">
            <v>13390.51</v>
          </cell>
        </row>
        <row r="191">
          <cell r="C191">
            <v>13328.85</v>
          </cell>
        </row>
      </sheetData>
      <sheetData sheetId="25">
        <row r="186">
          <cell r="C186">
            <v>1512.87</v>
          </cell>
        </row>
        <row r="191">
          <cell r="C191">
            <v>1516.01</v>
          </cell>
        </row>
      </sheetData>
      <sheetData sheetId="26">
        <row r="186">
          <cell r="C186">
            <v>1570.4</v>
          </cell>
        </row>
        <row r="191">
          <cell r="C191">
            <v>1568.59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44" sqref="H44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41284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41275</v>
      </c>
      <c r="E4" s="14">
        <f>IF(J4=2,F4-3,F4-1)</f>
        <v>41283</v>
      </c>
      <c r="F4" s="14">
        <f>I1</f>
        <v>41284</v>
      </c>
      <c r="G4" s="15"/>
      <c r="H4" s="11"/>
      <c r="I4" s="15"/>
      <c r="J4" s="12">
        <f>WEEKDAY(F4)</f>
        <v>5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1576.1</v>
      </c>
      <c r="E6" s="19">
        <f>'[1]РТС'!C191</f>
        <v>1568.59</v>
      </c>
      <c r="F6" s="19">
        <f>'[1]РТС'!C186</f>
        <v>1570.4</v>
      </c>
      <c r="G6" s="20">
        <f>IF(ISERROR(F6/E6-1),"н/д",F6/E6-1)</f>
        <v>0.00115390254942338</v>
      </c>
      <c r="H6" s="20">
        <f>IF(ISERROR(F6/D6-1),"н/д",F6/D6-1)</f>
        <v>-0.0036165217943022743</v>
      </c>
      <c r="I6" s="20">
        <f>IF(ISERROR(F6/C6-1),"н/д",F6/C6-1)</f>
        <v>-0.0036165217943022743</v>
      </c>
      <c r="J6" s="20">
        <f>IF(ISERROR(F6/B6-1),"н/д",F6/B6-1)</f>
        <v>0.09803349540788786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1514.82</v>
      </c>
      <c r="E7" s="19">
        <f>'[1]ММВБ'!C191</f>
        <v>1516.01</v>
      </c>
      <c r="F7" s="19">
        <f>'[1]ММВБ'!C186</f>
        <v>1512.87</v>
      </c>
      <c r="G7" s="20">
        <f>IF(ISERROR(F7/E7-1),"н/д",F7/E7-1)</f>
        <v>-0.002071226443097429</v>
      </c>
      <c r="H7" s="20">
        <f>IF(ISERROR(F7/D7-1),"н/д",F7/D7-1)</f>
        <v>-0.00128728165722658</v>
      </c>
      <c r="I7" s="20">
        <f>IF(ISERROR(F7/C7-1),"н/д",F7/C7-1)</f>
        <v>-0.00128728165722658</v>
      </c>
      <c r="J7" s="20">
        <f>IF(ISERROR(F7/B7-1),"н/д",F7/B7-1)</f>
        <v>0.0445420148855169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13384.29</v>
      </c>
      <c r="E9" s="19">
        <f>'[1]DJIA (США)'!C191</f>
        <v>13328.85</v>
      </c>
      <c r="F9" s="19">
        <f>'[1]DJIA (США)'!C186</f>
        <v>13390.51</v>
      </c>
      <c r="G9" s="20">
        <f aca="true" t="shared" si="0" ref="G9:G15">IF(ISERROR(F9/E9-1),"н/д",F9/E9-1)</f>
        <v>0.004626055511165683</v>
      </c>
      <c r="H9" s="20">
        <f>IF(ISERROR(F9/D9-1),"н/д",F9/D9-1)</f>
        <v>0.0004647239412773896</v>
      </c>
      <c r="I9" s="20">
        <f>IF(ISERROR(F9/C9-1),"н/д",F9/C9-1)</f>
        <v>0.0004647239412773896</v>
      </c>
      <c r="J9" s="20">
        <f aca="true" t="shared" si="1" ref="J9:J15">IF(ISERROR(F9/B9-1),"н/д",F9/B9-1)</f>
        <v>0.0833801903783602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3098.81</v>
      </c>
      <c r="E10" s="19">
        <f>'[1]NASDAQ Composite (США)'!C191</f>
        <v>3091.81</v>
      </c>
      <c r="F10" s="19">
        <f>'[1]NASDAQ Composite (США)'!C186</f>
        <v>3105.81</v>
      </c>
      <c r="G10" s="20">
        <f t="shared" si="0"/>
        <v>0.004528091959078884</v>
      </c>
      <c r="H10" s="20">
        <f aca="true" t="shared" si="2" ref="H10:H15">IF(ISERROR(F10/D10-1),"н/д",F10/D10-1)</f>
        <v>0.0022589316544092686</v>
      </c>
      <c r="I10" s="20">
        <f aca="true" t="shared" si="3" ref="I10:I15">IF(ISERROR(F10/C10-1),"н/д",F10/C10-1)</f>
        <v>0.0022589316544092686</v>
      </c>
      <c r="J10" s="20">
        <f t="shared" si="1"/>
        <v>0.16139489224975345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1461.89</v>
      </c>
      <c r="E11" s="19">
        <f>'[1]S&amp;P500 (США)'!C191</f>
        <v>1457.15</v>
      </c>
      <c r="F11" s="19">
        <f>'[1]S&amp;P500 (США)'!C186</f>
        <v>1461.02</v>
      </c>
      <c r="G11" s="20">
        <f t="shared" si="0"/>
        <v>0.0026558693339737705</v>
      </c>
      <c r="H11" s="20">
        <f>IF(ISERROR(F11/D11-1),"н/д",F11/D11-1)</f>
        <v>-0.000595120015869921</v>
      </c>
      <c r="I11" s="20">
        <f t="shared" si="3"/>
        <v>-0.000595120015869921</v>
      </c>
      <c r="J11" s="20">
        <f t="shared" si="1"/>
        <v>0.1433762045756224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3705.5899999999997</v>
      </c>
      <c r="E12" s="19">
        <f>'[1]евр-индексы'!L168</f>
        <v>3717.46</v>
      </c>
      <c r="F12" s="19">
        <f>'[1]евр-индексы'!I168*1</f>
        <v>3695.35</v>
      </c>
      <c r="G12" s="20">
        <f t="shared" si="0"/>
        <v>-0.005947609389206687</v>
      </c>
      <c r="H12" s="20">
        <f t="shared" si="2"/>
        <v>-0.0027633926041465973</v>
      </c>
      <c r="I12" s="20">
        <f t="shared" si="3"/>
        <v>-0.0027633926041465973</v>
      </c>
      <c r="J12" s="20">
        <f t="shared" si="1"/>
        <v>0.17785335441262706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7695.83</v>
      </c>
      <c r="E13" s="19">
        <f>'[1]евр-индексы'!L34</f>
        <v>7720.47</v>
      </c>
      <c r="F13" s="19">
        <f>'[1]евр-индексы'!I34*1</f>
        <v>7713.42</v>
      </c>
      <c r="G13" s="20">
        <f t="shared" si="0"/>
        <v>-0.0009131568414876279</v>
      </c>
      <c r="H13" s="20">
        <f t="shared" si="2"/>
        <v>0.0022856533993085293</v>
      </c>
      <c r="I13" s="20">
        <f t="shared" si="3"/>
        <v>0.0022856533993085293</v>
      </c>
      <c r="J13" s="20">
        <f t="shared" si="1"/>
        <v>0.2732786170830914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6053.23</v>
      </c>
      <c r="E14" s="19">
        <f>'[1]евр-индексы'!L111</f>
        <v>6098.389999999999</v>
      </c>
      <c r="F14" s="19">
        <f>'[1]евр-индексы'!I111*1</f>
        <v>6099.03</v>
      </c>
      <c r="G14" s="20">
        <f t="shared" si="0"/>
        <v>0.00010494573157848741</v>
      </c>
      <c r="H14" s="20">
        <f t="shared" si="2"/>
        <v>0.007566208453998913</v>
      </c>
      <c r="I14" s="20">
        <f t="shared" si="3"/>
        <v>0.007566208453998913</v>
      </c>
      <c r="J14" s="20">
        <f t="shared" si="1"/>
        <v>0.0795354781155746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10508.06</v>
      </c>
      <c r="E15" s="19">
        <f>'[1]Япония'!C191</f>
        <v>10578.57</v>
      </c>
      <c r="F15" s="19">
        <f>'[1]Япония'!C186</f>
        <v>10652.64</v>
      </c>
      <c r="G15" s="20">
        <f t="shared" si="0"/>
        <v>0.007001891560012297</v>
      </c>
      <c r="H15" s="20">
        <f t="shared" si="2"/>
        <v>0.01375896216808803</v>
      </c>
      <c r="I15" s="20">
        <f t="shared" si="3"/>
        <v>0.01375896216808803</v>
      </c>
      <c r="J15" s="20">
        <f t="shared" si="1"/>
        <v>0.26962597117638265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7721.660000000001</v>
      </c>
      <c r="E17" s="19">
        <f>'[1]азия-индексы'!S94*1</f>
        <v>7738.64</v>
      </c>
      <c r="F17" s="19">
        <f>'[1]азия-индексы'!K94*1</f>
        <v>7811.64</v>
      </c>
      <c r="G17" s="20">
        <f aca="true" t="shared" si="4" ref="G17:G22">IF(ISERROR(F17/E17-1),"н/д",F17/E17-1)</f>
        <v>0.009433182057829281</v>
      </c>
      <c r="H17" s="20">
        <f aca="true" t="shared" si="5" ref="H17:H22">IF(ISERROR(F17/D17-1),"н/д",F17/D17-1)</f>
        <v>0.011652934731650966</v>
      </c>
      <c r="I17" s="20">
        <f aca="true" t="shared" si="6" ref="I17:I22">IF(ISERROR(F17/C17-1),"н/д",F17/C17-1)</f>
        <v>0.011652934731650966</v>
      </c>
      <c r="J17" s="20">
        <f aca="true" t="shared" si="7" ref="J17:J22">IF(ISERROR(F17/B17-1),"н/д",F17/B17-1)</f>
        <v>0.10131058051272812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447.15999999999997</v>
      </c>
      <c r="E18" s="19">
        <f>'[1]азия-индексы'!S106</f>
        <v>448.77</v>
      </c>
      <c r="F18" s="19">
        <f>'[1]азия-индексы'!K106*1</f>
        <v>460.12</v>
      </c>
      <c r="G18" s="20">
        <f t="shared" si="4"/>
        <v>0.025291351917463345</v>
      </c>
      <c r="H18" s="20">
        <f t="shared" si="5"/>
        <v>0.028982914393058445</v>
      </c>
      <c r="I18" s="20">
        <f>IF(ISERROR(F18/C18-1),"н/д",F18/C18-1)</f>
        <v>0.028982914393058445</v>
      </c>
      <c r="J18" s="20">
        <f t="shared" si="7"/>
        <v>0.35600612990687264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19742.52</v>
      </c>
      <c r="E19" s="19">
        <f>'[1]Индия'!C191</f>
        <v>19666.59</v>
      </c>
      <c r="F19" s="19">
        <f>'[1]Индия'!C186</f>
        <v>19626.1693</v>
      </c>
      <c r="G19" s="20">
        <f t="shared" si="4"/>
        <v>-0.002055297842686432</v>
      </c>
      <c r="H19" s="20">
        <f t="shared" si="5"/>
        <v>-0.0058934067180885785</v>
      </c>
      <c r="I19" s="20">
        <f t="shared" si="6"/>
        <v>-0.0058934067180885785</v>
      </c>
      <c r="J19" s="20">
        <f t="shared" si="7"/>
        <v>0.24100643577628955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4398.09</v>
      </c>
      <c r="E20" s="19">
        <f>'[1]азия-индексы'!S170</f>
        <v>4369.599999999999</v>
      </c>
      <c r="F20" s="19">
        <f>'[1]азия-индексы'!K170*1</f>
        <v>4312.65</v>
      </c>
      <c r="G20" s="20">
        <f t="shared" si="4"/>
        <v>-0.013033229586232098</v>
      </c>
      <c r="H20" s="20">
        <f t="shared" si="5"/>
        <v>-0.01942661473503282</v>
      </c>
      <c r="I20" s="20">
        <f t="shared" si="6"/>
        <v>-0.01942661473503282</v>
      </c>
      <c r="J20" s="20">
        <f>IF(ISERROR(F20/B20-1),"н/д",F20/B20-1)</f>
        <v>0.10891549907818554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2276.07</v>
      </c>
      <c r="E21" s="19">
        <f>'[1]азия-индексы'!S141</f>
        <v>2275.3399999999997</v>
      </c>
      <c r="F21" s="19">
        <f>'[1]азия-индексы'!K141*1</f>
        <v>2283.66</v>
      </c>
      <c r="G21" s="20">
        <f t="shared" si="4"/>
        <v>0.0036565963768053766</v>
      </c>
      <c r="H21" s="20">
        <f t="shared" si="5"/>
        <v>0.003334695330108328</v>
      </c>
      <c r="I21" s="20">
        <f t="shared" si="6"/>
        <v>0.003334695330108328</v>
      </c>
      <c r="J21" s="20">
        <f t="shared" si="7"/>
        <v>0.037965938376368635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61932.54</v>
      </c>
      <c r="E22" s="19">
        <f>'[1]Бразилия'!C191</f>
        <v>61127.84</v>
      </c>
      <c r="F22" s="19">
        <f>'[1]Бразилия'!C186</f>
        <v>61578.58</v>
      </c>
      <c r="G22" s="20">
        <f t="shared" si="4"/>
        <v>0.00737372693031535</v>
      </c>
      <c r="H22" s="20">
        <f t="shared" si="5"/>
        <v>-0.0057152508196821605</v>
      </c>
      <c r="I22" s="20">
        <f t="shared" si="6"/>
        <v>-0.0057152508196821605</v>
      </c>
      <c r="J22" s="20">
        <f t="shared" si="7"/>
        <v>0.05082237535360279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111.02</v>
      </c>
      <c r="E24" s="19">
        <f>'[1]нефть Brent'!C191</f>
        <v>110.87</v>
      </c>
      <c r="F24" s="29">
        <f>'[1]нефть Brent'!C186</f>
        <v>111.3344</v>
      </c>
      <c r="G24" s="20">
        <f>IF(ISERROR(F24/E24-1),"н/д",F24/E24-1)</f>
        <v>0.004188689456119832</v>
      </c>
      <c r="H24" s="20">
        <f aca="true" t="shared" si="8" ref="H24:H33">IF(ISERROR(F24/D24-1),"н/д",F24/D24-1)</f>
        <v>0.0028319221761845537</v>
      </c>
      <c r="I24" s="20">
        <f aca="true" t="shared" si="9" ref="I24:I33">IF(ISERROR(F24/C24-1),"н/д",F24/C24-1)</f>
        <v>0.0028319221761845537</v>
      </c>
      <c r="J24" s="20">
        <f>IF(ISERROR(F24/B24-1),"н/д",F24/B24-1)</f>
        <v>-0.00992085371276119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93.16</v>
      </c>
      <c r="E25" s="19">
        <f>'[1]сырье'!P83</f>
        <v>93.10000000000001</v>
      </c>
      <c r="F25" s="29">
        <f>'[1]сырье'!M83*1</f>
        <v>93.68</v>
      </c>
      <c r="G25" s="20">
        <f aca="true" t="shared" si="10" ref="G25:G33">IF(ISERROR(F25/E25-1),"н/д",F25/E25-1)</f>
        <v>0.006229860365198681</v>
      </c>
      <c r="H25" s="20">
        <f t="shared" si="8"/>
        <v>0.005581794761700509</v>
      </c>
      <c r="I25" s="20">
        <f t="shared" si="9"/>
        <v>0.005581794761700509</v>
      </c>
      <c r="J25" s="20">
        <f aca="true" t="shared" si="11" ref="J25:J31">IF(ISERROR(F25/B25-1),"н/д",F25/B25-1)</f>
        <v>-0.07531339453163544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1662.2</v>
      </c>
      <c r="E26" s="19">
        <f>'[1]Золото'!C191</f>
        <v>1655.5</v>
      </c>
      <c r="F26" s="19">
        <f>'[1]Золото'!C186</f>
        <v>1659.97</v>
      </c>
      <c r="G26" s="20">
        <f t="shared" si="10"/>
        <v>0.002700090607067329</v>
      </c>
      <c r="H26" s="20">
        <f t="shared" si="8"/>
        <v>-0.0013415954758753124</v>
      </c>
      <c r="I26" s="20">
        <f t="shared" si="9"/>
        <v>-0.0013415954758753124</v>
      </c>
      <c r="J26" s="20">
        <f t="shared" si="11"/>
        <v>0.03225395936858755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8095.42</v>
      </c>
      <c r="E27" s="19">
        <f>'[1]Медь'!C191</f>
        <v>8092.11</v>
      </c>
      <c r="F27" s="19">
        <f>'[1]Медь'!C186</f>
        <v>8164.91</v>
      </c>
      <c r="G27" s="20">
        <f t="shared" si="10"/>
        <v>0.00899641749803215</v>
      </c>
      <c r="H27" s="20">
        <f t="shared" si="8"/>
        <v>0.008583865939012503</v>
      </c>
      <c r="I27" s="20">
        <f t="shared" si="9"/>
        <v>0.008583865939012503</v>
      </c>
      <c r="J27" s="20">
        <f t="shared" si="11"/>
        <v>0.08417473001659825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17325</v>
      </c>
      <c r="E28" s="19">
        <f>'[1]Никель'!C191</f>
        <v>17550</v>
      </c>
      <c r="F28" s="19">
        <f>'[1]Никель'!C186</f>
        <v>17601</v>
      </c>
      <c r="G28" s="20">
        <f t="shared" si="10"/>
        <v>0.0029059829059829845</v>
      </c>
      <c r="H28" s="20">
        <f t="shared" si="8"/>
        <v>0.015930735930735906</v>
      </c>
      <c r="I28" s="20">
        <f t="shared" si="9"/>
        <v>0.015930735930735906</v>
      </c>
      <c r="J28" s="20">
        <f t="shared" si="11"/>
        <v>-0.07848495447409731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2067</v>
      </c>
      <c r="E29" s="19">
        <f>'[1]Алюминий'!C191</f>
        <v>2075</v>
      </c>
      <c r="F29" s="19">
        <f>'[1]Алюминий'!C186</f>
        <v>2100.5</v>
      </c>
      <c r="G29" s="20">
        <f t="shared" si="10"/>
        <v>0.012289156626505982</v>
      </c>
      <c r="H29" s="20">
        <f t="shared" si="8"/>
        <v>0.01620706337687472</v>
      </c>
      <c r="I29" s="20">
        <f t="shared" si="9"/>
        <v>0.01620706337687472</v>
      </c>
      <c r="J29" s="20">
        <f t="shared" si="11"/>
        <v>-0.003559227144203536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75.12</v>
      </c>
      <c r="E30" s="19">
        <f>'[1]сырье'!P102</f>
        <v>74.78999999999999</v>
      </c>
      <c r="F30" s="19" t="str">
        <f>'[1]сырье'!M102</f>
        <v>74,55</v>
      </c>
      <c r="G30" s="20">
        <f t="shared" si="10"/>
        <v>-0.003208985158443589</v>
      </c>
      <c r="H30" s="20">
        <f t="shared" si="8"/>
        <v>-0.00758785942492024</v>
      </c>
      <c r="I30" s="20">
        <f t="shared" si="9"/>
        <v>-0.00758785942492024</v>
      </c>
      <c r="J30" s="20">
        <f t="shared" si="11"/>
        <v>-0.22698050601410202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18.86</v>
      </c>
      <c r="E31" s="19">
        <f>'[1]Сахар'!C191</f>
        <v>18.67</v>
      </c>
      <c r="F31" s="19">
        <f>'[1]Сахар'!C186</f>
        <v>18.05</v>
      </c>
      <c r="G31" s="20">
        <f t="shared" si="10"/>
        <v>-0.03320835565077673</v>
      </c>
      <c r="H31" s="20">
        <f t="shared" si="8"/>
        <v>-0.042948038176033876</v>
      </c>
      <c r="I31" s="20">
        <f t="shared" si="9"/>
        <v>-0.042948038176033876</v>
      </c>
      <c r="J31" s="20">
        <f t="shared" si="11"/>
        <v>-0.22498926577930434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688.75</v>
      </c>
      <c r="E32" s="19">
        <f>'[1]сырье'!P99</f>
        <v>694</v>
      </c>
      <c r="F32" s="19">
        <f>'[1]сырье'!M99*1</f>
        <v>696</v>
      </c>
      <c r="G32" s="20">
        <f t="shared" si="10"/>
        <v>0.0028818443804035088</v>
      </c>
      <c r="H32" s="20">
        <f t="shared" si="8"/>
        <v>0.010526315789473717</v>
      </c>
      <c r="I32" s="20">
        <f t="shared" si="9"/>
        <v>0.010526315789473717</v>
      </c>
      <c r="J32" s="20">
        <f>IF(ISERROR(F32/B32-1),"н/д",F32/B32-1)</f>
        <v>0.06748466257668717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750.4</v>
      </c>
      <c r="E33" s="19">
        <f>'[1]Пшеница'!C191</f>
        <v>745.4</v>
      </c>
      <c r="F33" s="19">
        <f>'[1]Пшеница'!C186</f>
        <v>750.2</v>
      </c>
      <c r="G33" s="20">
        <f t="shared" si="10"/>
        <v>0.006439495572846843</v>
      </c>
      <c r="H33" s="20">
        <f t="shared" si="8"/>
        <v>-0.0002665245202557731</v>
      </c>
      <c r="I33" s="20">
        <f t="shared" si="9"/>
        <v>-0.0002665245202557731</v>
      </c>
      <c r="J33" s="20">
        <f>IF(ISERROR(F33/B33-1),"н/д",F33/B33-1)</f>
        <v>0.07478510028653296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41275</v>
      </c>
      <c r="E35" s="14">
        <f>IF(J35=2,F35-3,F35-1)</f>
        <v>41283</v>
      </c>
      <c r="F35" s="33">
        <f>I1</f>
        <v>41284</v>
      </c>
      <c r="G35" s="34"/>
      <c r="H35" s="35"/>
      <c r="I35" s="34"/>
      <c r="J35" s="36">
        <f>WEEKDAY(F35)</f>
        <v>5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1366.5</v>
      </c>
      <c r="E37" s="19">
        <f>'[1]ост. ср-тв на кс'!AC5</f>
        <v>1366.5</v>
      </c>
      <c r="F37" s="19">
        <f>'[1]ост. ср-тв на кс'!AB5</f>
        <v>1366.5</v>
      </c>
      <c r="G37" s="20">
        <f t="shared" si="12"/>
        <v>0</v>
      </c>
      <c r="H37" s="20">
        <f aca="true" t="shared" si="13" ref="H37:H42">IF(ISERROR(F37/D37-1),"н/д",F37/D37-1)</f>
        <v>0</v>
      </c>
      <c r="I37" s="20">
        <f aca="true" t="shared" si="14" ref="I37:I42">IF(ISERROR(F37/C37-1),"н/д",F37/C37-1)</f>
        <v>0</v>
      </c>
      <c r="J37" s="20">
        <f aca="true" t="shared" si="15" ref="J37:J42">IF(ISERROR(F37/B37-1),"н/д",F37/B37-1)</f>
        <v>0.3923986142245772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981.8</v>
      </c>
      <c r="E38" s="19">
        <f>'[1]ост. ср-тв на кс'!AE5</f>
        <v>981.8</v>
      </c>
      <c r="F38" s="19">
        <f>'[1]ост. ср-тв на кс'!AD5</f>
        <v>981.8</v>
      </c>
      <c r="G38" s="20">
        <f t="shared" si="12"/>
        <v>0</v>
      </c>
      <c r="H38" s="20">
        <f t="shared" si="13"/>
        <v>0</v>
      </c>
      <c r="I38" s="20">
        <f t="shared" si="14"/>
        <v>0</v>
      </c>
      <c r="J38" s="20">
        <f t="shared" si="15"/>
        <v>0.33487423521414006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6.7</v>
      </c>
      <c r="E39" s="28">
        <f>'[1]mibid-mibor'!C8</f>
        <v>6.7</v>
      </c>
      <c r="F39" s="28">
        <f>'[1]mibid-mibor'!D8</f>
        <v>6.7</v>
      </c>
      <c r="G39" s="20">
        <f t="shared" si="12"/>
        <v>0</v>
      </c>
      <c r="H39" s="20">
        <f t="shared" si="13"/>
        <v>0</v>
      </c>
      <c r="I39" s="20">
        <f t="shared" si="14"/>
        <v>0</v>
      </c>
      <c r="J39" s="20">
        <f t="shared" si="15"/>
        <v>0.0551181102362206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7.53</v>
      </c>
      <c r="E40" s="28">
        <f>'[1]mibid-mibor'!E8</f>
        <v>7.53</v>
      </c>
      <c r="F40" s="28">
        <f>'[1]mibid-mibor'!F8</f>
        <v>7.53</v>
      </c>
      <c r="G40" s="20">
        <f t="shared" si="12"/>
        <v>0</v>
      </c>
      <c r="H40" s="20">
        <f t="shared" si="13"/>
        <v>0</v>
      </c>
      <c r="I40" s="20">
        <f t="shared" si="14"/>
        <v>0</v>
      </c>
      <c r="J40" s="20">
        <f t="shared" si="15"/>
        <v>0.018944519621109768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30.3727</v>
      </c>
      <c r="E41" s="28">
        <f>'[1]МакроDelay'!L7</f>
        <v>30.3727</v>
      </c>
      <c r="F41" s="28">
        <f>'[1]МакроDelay'!Q7</f>
        <v>30.4215</v>
      </c>
      <c r="G41" s="20">
        <f>IF(ISERROR(F41/E41-1),"н/д",F41/E41-1)</f>
        <v>0.0016067060221844898</v>
      </c>
      <c r="H41" s="20">
        <f>IF(ISERROR(F41/D41-1),"н/д",F41/D41-1)</f>
        <v>0.0016067060221844898</v>
      </c>
      <c r="I41" s="20">
        <f t="shared" si="14"/>
        <v>0.0016067060221844898</v>
      </c>
      <c r="J41" s="20">
        <f t="shared" si="15"/>
        <v>-0.05511992507741692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40.2286</v>
      </c>
      <c r="E42" s="28">
        <f>'[1]МакроDelay'!L9</f>
        <v>40.2286</v>
      </c>
      <c r="F42" s="28">
        <f>'[1]МакроDelay'!Q9</f>
        <v>39.8096</v>
      </c>
      <c r="G42" s="20">
        <f t="shared" si="12"/>
        <v>-0.010415475557190579</v>
      </c>
      <c r="H42" s="20">
        <f t="shared" si="13"/>
        <v>-0.010415475557190579</v>
      </c>
      <c r="I42" s="20">
        <f t="shared" si="14"/>
        <v>-0.010415475557190579</v>
      </c>
      <c r="J42" s="20">
        <f t="shared" si="15"/>
        <v>-0.04467547477741152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41250</v>
      </c>
      <c r="E43" s="38">
        <f>'[1]ЗВР-cbr'!D4</f>
        <v>41257</v>
      </c>
      <c r="F43" s="38">
        <f>'[1]ЗВР-cbr'!D3</f>
        <v>41264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527,3</v>
      </c>
      <c r="E44" s="19" t="str">
        <f>'[1]ЗВР-cbr'!L4</f>
        <v>528,8</v>
      </c>
      <c r="F44" s="19" t="str">
        <f>'[1]ЗВР-cbr'!L3</f>
        <v>532</v>
      </c>
      <c r="G44" s="20">
        <f>IF(ISERROR(F44/E44-1),"н/д",F44/E44-1)</f>
        <v>0.00605143721633894</v>
      </c>
      <c r="H44" s="20"/>
      <c r="I44" s="20">
        <f>IF(ISERROR(F44/C44-1),"н/д",F44/C44-1)</f>
        <v>0.06827309236947787</v>
      </c>
      <c r="J44" s="20">
        <f>IF(ISERROR(F44/B44-1),"н/д",F44/B44-1)</f>
        <v>0.21544436828878233</v>
      </c>
      <c r="K44" s="13"/>
    </row>
    <row r="45" spans="1:11" ht="18.75">
      <c r="A45" s="40"/>
      <c r="B45" s="38">
        <v>40909</v>
      </c>
      <c r="C45" s="38">
        <v>41275</v>
      </c>
      <c r="D45" s="38">
        <v>41244</v>
      </c>
      <c r="E45" s="38">
        <v>41267</v>
      </c>
      <c r="F45" s="38">
        <v>41274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6.1</v>
      </c>
      <c r="E46" s="42">
        <v>6.4</v>
      </c>
      <c r="F46" s="42">
        <v>6.6</v>
      </c>
      <c r="G46" s="20">
        <f>IF(ISERROR(F46-E46),"н/д",F46-E46)/100</f>
        <v>0.001999999999999993</v>
      </c>
      <c r="H46" s="20">
        <f>IF(ISERROR(F46-D46),"н/д",F46-D46)/100</f>
        <v>0.005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41163</v>
      </c>
      <c r="E47" s="44">
        <f>'[1]M2'!P23</f>
        <v>41194</v>
      </c>
      <c r="F47" s="44">
        <f>'[1]M2'!P22</f>
        <v>41224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24657.5</v>
      </c>
      <c r="E48" s="19">
        <f>'[1]M2'!Q23</f>
        <v>24739.2</v>
      </c>
      <c r="F48" s="19">
        <f>'[1]M2'!Q22</f>
        <v>25080.6</v>
      </c>
      <c r="G48" s="20"/>
      <c r="H48" s="20">
        <f>IF(ISERROR(F48/D48-1),"н/д",F48/D48-1)</f>
        <v>0.017159079387610188</v>
      </c>
      <c r="I48" s="20">
        <f>IF(ISERROR(F48/C48-1),"н/д",F48/C48-1)</f>
        <v>0.02440458928812128</v>
      </c>
      <c r="J48" s="20">
        <f>IF(ISERROR(F48/B48-1),"н/д",F48/B48-1)</f>
        <v>0.2532842958439727</v>
      </c>
      <c r="K48" s="8"/>
    </row>
    <row r="49" spans="1:11" ht="75">
      <c r="A49" s="18" t="s">
        <v>58</v>
      </c>
      <c r="B49" s="19">
        <v>104.7</v>
      </c>
      <c r="C49" s="19">
        <v>102.7</v>
      </c>
      <c r="D49" s="19">
        <f>'[1]ПромПр-во'!B40</f>
        <v>102</v>
      </c>
      <c r="E49" s="19">
        <f>'[1]ПромПр-во'!B43</f>
        <v>101.8</v>
      </c>
      <c r="F49" s="19">
        <f>'[1]ПромПр-во'!B45</f>
        <v>101.9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41153</v>
      </c>
      <c r="E54" s="44">
        <v>41183</v>
      </c>
      <c r="F54" s="44">
        <v>41214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f>'[1]Дох-Расх фед.б.'!J6*1</f>
        <v>1030.7</v>
      </c>
      <c r="E55" s="19">
        <f>'[1]Дох-Расх фед.б.'!J5*1</f>
        <v>1070.9</v>
      </c>
      <c r="F55" s="19">
        <f>'[1]Дох-Расх фед.б.'!J4*1</f>
        <v>951.4</v>
      </c>
      <c r="G55" s="20">
        <f>IF(ISERROR(F55/E55-1),"н/д",F55/E55-1)</f>
        <v>-0.11158838360257739</v>
      </c>
      <c r="H55" s="20">
        <f>IF(ISERROR(C55/B55-1),"н/д",C55/B55-1)</f>
        <v>0.3679205779975294</v>
      </c>
      <c r="I55" s="4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f>'[1]Дох-Расх фед.б.'!J30*1</f>
        <v>924.3</v>
      </c>
      <c r="E56" s="19">
        <f>'[1]Дох-Расх фед.б.'!J29*1</f>
        <v>989.9</v>
      </c>
      <c r="F56" s="19">
        <f>'[1]Дох-Расх фед.б.'!J28*1</f>
        <v>879.5</v>
      </c>
      <c r="G56" s="20">
        <f>IF(ISERROR(F56/E56-1),"н/д",F56/E56-1)</f>
        <v>-0.1115264168097787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106.40000000000009</v>
      </c>
      <c r="E57" s="25">
        <f>E55-E56</f>
        <v>81.00000000000011</v>
      </c>
      <c r="F57" s="19">
        <f>F55-F56</f>
        <v>71.89999999999998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41122</v>
      </c>
      <c r="E58" s="44">
        <v>41153</v>
      </c>
      <c r="F58" s="44">
        <v>41183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400.42</v>
      </c>
      <c r="C59" s="42">
        <v>522</v>
      </c>
      <c r="D59" s="42">
        <v>42.054</v>
      </c>
      <c r="E59" s="42">
        <v>44.045</v>
      </c>
      <c r="F59" s="42">
        <v>46.052</v>
      </c>
      <c r="G59" s="20">
        <f>IF(ISERROR(F59/E59-1),"н/д",F59/E59-1)</f>
        <v>0.04556703371551807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70</v>
      </c>
      <c r="B60" s="42">
        <v>248.74</v>
      </c>
      <c r="C60" s="42">
        <v>323.2</v>
      </c>
      <c r="D60" s="42">
        <v>29.414</v>
      </c>
      <c r="E60" s="42">
        <v>26.916</v>
      </c>
      <c r="F60" s="42">
        <v>31.553</v>
      </c>
      <c r="G60" s="20">
        <f>IF(ISERROR(F60/E60-1),"н/д",F60/E60-1)</f>
        <v>0.17227671273591927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2">
        <f>B59-B60</f>
        <v>151.68</v>
      </c>
      <c r="C61" s="42">
        <f>C59-C60</f>
        <v>198.8</v>
      </c>
      <c r="D61" s="42">
        <f>D59-D60</f>
        <v>12.64</v>
      </c>
      <c r="E61" s="42">
        <f>E59-E60</f>
        <v>17.129</v>
      </c>
      <c r="F61" s="42">
        <f>F59-F60</f>
        <v>14.498999999999999</v>
      </c>
      <c r="G61" s="20">
        <f>IF(ISERROR(F61/E61-1),"н/д",F61/E61-1)</f>
        <v>-0.15354077879619377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41153</v>
      </c>
      <c r="E64" s="44">
        <v>41183</v>
      </c>
      <c r="F64" s="44">
        <v>41214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11871.363</v>
      </c>
      <c r="D65" s="19">
        <v>13032.058</v>
      </c>
      <c r="E65" s="19">
        <v>13057.606</v>
      </c>
      <c r="F65" s="19">
        <v>13196.495</v>
      </c>
      <c r="G65" s="20">
        <f>IF(ISERROR(F65/E65-1),"н/д",F65/E65-1)</f>
        <v>0.010636635842741882</v>
      </c>
      <c r="H65" s="20">
        <f>IF(ISERROR(C65/B65-1),"н/д",C65/B65-1)</f>
        <v>0.21070114494498005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5.2</v>
      </c>
      <c r="E66" s="19">
        <v>5.3</v>
      </c>
      <c r="F66" s="19">
        <v>5.4</v>
      </c>
      <c r="G66" s="20">
        <f>IF(ISERROR(F66/E66-1),"н/д",F66/E66-1)</f>
        <v>0.018867924528301883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74:G65536 G69 G53 G43 G23 G34:G35 G3:G5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46:H46 G37:G42 H16:J16 G24:G33 G36:J36 G55:G57 H61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2013-01-10T09:12:35Z</dcterms:created>
  <dcterms:modified xsi:type="dcterms:W3CDTF">2013-01-10T09:14:07Z</dcterms:modified>
  <cp:category/>
  <cp:version/>
  <cp:contentType/>
  <cp:contentStatus/>
</cp:coreProperties>
</file>