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<sst xmlns="http://schemas.openxmlformats.org/spreadsheetml/2006/main" count="95" uniqueCount="80">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</sst>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7672,58</v>
          </cell>
          <cell r="S94">
            <v>7695.99</v>
          </cell>
        </row>
        <row r="106">
          <cell r="K106" t="str">
            <v>468,09</v>
          </cell>
          <cell r="S106">
            <v>452.4</v>
          </cell>
        </row>
        <row r="141">
          <cell r="K141" t="str">
            <v>2291,30</v>
          </cell>
          <cell r="S141">
            <v>2302.59</v>
          </cell>
        </row>
        <row r="170">
          <cell r="K170" t="str">
            <v>4437,60</v>
          </cell>
          <cell r="S170">
            <v>4418.7300000000005</v>
          </cell>
        </row>
      </sheetData>
      <sheetData sheetId="2">
        <row r="34">
          <cell r="I34" t="str">
            <v>7821,09</v>
          </cell>
          <cell r="L34">
            <v>7748.13</v>
          </cell>
        </row>
        <row r="111">
          <cell r="I111" t="str">
            <v>6268,10</v>
          </cell>
          <cell r="L111">
            <v>6264.700000000001</v>
          </cell>
        </row>
        <row r="168">
          <cell r="I168" t="str">
            <v>3763,90</v>
          </cell>
          <cell r="L168">
            <v>3752.42</v>
          </cell>
        </row>
      </sheetData>
      <sheetData sheetId="3">
        <row r="3">
          <cell r="D3">
            <v>41292</v>
          </cell>
          <cell r="L3" t="str">
            <v>530,4</v>
          </cell>
        </row>
        <row r="4">
          <cell r="D4">
            <v>41285</v>
          </cell>
          <cell r="L4" t="str">
            <v>526,4</v>
          </cell>
        </row>
        <row r="5">
          <cell r="D5">
            <v>41278</v>
          </cell>
          <cell r="L5" t="str">
            <v>537,4</v>
          </cell>
        </row>
      </sheetData>
      <sheetData sheetId="4">
        <row r="8">
          <cell r="C8">
            <v>6.7</v>
          </cell>
          <cell r="D8">
            <v>6.7</v>
          </cell>
          <cell r="E8">
            <v>7.53</v>
          </cell>
          <cell r="F8">
            <v>7.53</v>
          </cell>
        </row>
      </sheetData>
      <sheetData sheetId="5">
        <row r="7">
          <cell r="L7">
            <v>30.2292</v>
          </cell>
          <cell r="Q7">
            <v>30.1648</v>
          </cell>
        </row>
        <row r="9">
          <cell r="L9">
            <v>40.22</v>
          </cell>
          <cell r="Q9">
            <v>40.2036</v>
          </cell>
        </row>
      </sheetData>
      <sheetData sheetId="6">
        <row r="83">
          <cell r="M83" t="str">
            <v>96,22</v>
          </cell>
          <cell r="P83">
            <v>95.92</v>
          </cell>
        </row>
        <row r="99">
          <cell r="M99" t="str">
            <v>724,25</v>
          </cell>
          <cell r="P99">
            <v>724.25</v>
          </cell>
        </row>
        <row r="102">
          <cell r="M102" t="str">
            <v>82,22</v>
          </cell>
          <cell r="P102">
            <v>82.89</v>
          </cell>
        </row>
      </sheetData>
      <sheetData sheetId="7">
        <row r="22">
          <cell r="P22">
            <v>41224</v>
          </cell>
          <cell r="Q22">
            <v>25080.6</v>
          </cell>
        </row>
        <row r="23">
          <cell r="P23">
            <v>41194</v>
          </cell>
          <cell r="Q23">
            <v>24739.2</v>
          </cell>
        </row>
        <row r="24">
          <cell r="P24">
            <v>41163</v>
          </cell>
          <cell r="Q24">
            <v>24657.5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0">
          <cell r="B40">
            <v>102</v>
          </cell>
        </row>
        <row r="43">
          <cell r="B43">
            <v>101.8</v>
          </cell>
        </row>
        <row r="45">
          <cell r="B45">
            <v>101.9</v>
          </cell>
        </row>
      </sheetData>
      <sheetData sheetId="10">
        <row r="5">
          <cell r="AB5">
            <v>1366.5</v>
          </cell>
          <cell r="AC5">
            <v>1366.5</v>
          </cell>
          <cell r="AD5">
            <v>981.8</v>
          </cell>
          <cell r="AE5">
            <v>981.8</v>
          </cell>
        </row>
      </sheetData>
      <sheetData sheetId="12">
        <row r="691">
          <cell r="C691">
            <v>113.2889</v>
          </cell>
        </row>
        <row r="696">
          <cell r="C696">
            <v>113.28</v>
          </cell>
        </row>
      </sheetData>
      <sheetData sheetId="13">
        <row r="691">
          <cell r="C691">
            <v>1667.69</v>
          </cell>
        </row>
        <row r="696">
          <cell r="C696">
            <v>1669.9</v>
          </cell>
        </row>
      </sheetData>
      <sheetData sheetId="14">
        <row r="691">
          <cell r="C691">
            <v>8154.57</v>
          </cell>
        </row>
        <row r="696">
          <cell r="C696">
            <v>8105.34</v>
          </cell>
        </row>
      </sheetData>
      <sheetData sheetId="15">
        <row r="691">
          <cell r="C691">
            <v>17410</v>
          </cell>
        </row>
        <row r="696">
          <cell r="C696">
            <v>17390</v>
          </cell>
        </row>
      </sheetData>
      <sheetData sheetId="16">
        <row r="691">
          <cell r="C691">
            <v>2090.75</v>
          </cell>
        </row>
        <row r="696">
          <cell r="C696">
            <v>2076</v>
          </cell>
        </row>
      </sheetData>
      <sheetData sheetId="17">
        <row r="691">
          <cell r="C691">
            <v>17.83</v>
          </cell>
        </row>
        <row r="696">
          <cell r="C696">
            <v>18.5</v>
          </cell>
        </row>
      </sheetData>
      <sheetData sheetId="18">
        <row r="691">
          <cell r="C691">
            <v>767.4</v>
          </cell>
        </row>
        <row r="696">
          <cell r="C696">
            <v>768.4</v>
          </cell>
        </row>
      </sheetData>
      <sheetData sheetId="19">
        <row r="691">
          <cell r="C691">
            <v>20096.7987</v>
          </cell>
        </row>
        <row r="696">
          <cell r="C696">
            <v>19923.78</v>
          </cell>
        </row>
      </sheetData>
      <sheetData sheetId="20">
        <row r="691">
          <cell r="C691">
            <v>61169.83</v>
          </cell>
        </row>
        <row r="696">
          <cell r="C696">
            <v>61966.26</v>
          </cell>
        </row>
      </sheetData>
      <sheetData sheetId="21">
        <row r="691">
          <cell r="C691">
            <v>10926.65</v>
          </cell>
        </row>
        <row r="696">
          <cell r="C696">
            <v>10620.87</v>
          </cell>
        </row>
      </sheetData>
      <sheetData sheetId="22">
        <row r="691">
          <cell r="C691">
            <v>1494.82</v>
          </cell>
        </row>
        <row r="696">
          <cell r="C696">
            <v>1494.81</v>
          </cell>
        </row>
      </sheetData>
      <sheetData sheetId="23">
        <row r="691">
          <cell r="C691">
            <v>3130.38</v>
          </cell>
        </row>
        <row r="696">
          <cell r="C696">
            <v>3153.67</v>
          </cell>
        </row>
      </sheetData>
      <sheetData sheetId="24">
        <row r="691">
          <cell r="C691">
            <v>13825.33</v>
          </cell>
        </row>
        <row r="696">
          <cell r="C696">
            <v>13779.33</v>
          </cell>
        </row>
      </sheetData>
      <sheetData sheetId="25">
        <row r="691">
          <cell r="C691">
            <v>1538.99</v>
          </cell>
        </row>
        <row r="696">
          <cell r="C696">
            <v>1533.77</v>
          </cell>
        </row>
      </sheetData>
      <sheetData sheetId="26">
        <row r="691">
          <cell r="C691">
            <v>1616.34</v>
          </cell>
        </row>
        <row r="696">
          <cell r="C696">
            <v>1604.65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1" sqref="F31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41299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41275</v>
      </c>
      <c r="E4" s="14">
        <f>IF(J4=2,F4-3,F4-1)</f>
        <v>41298</v>
      </c>
      <c r="F4" s="14">
        <f>I1</f>
        <v>41299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1576.1</v>
      </c>
      <c r="E6" s="19">
        <f>'[1]РТС'!C696</f>
        <v>1604.65</v>
      </c>
      <c r="F6" s="19">
        <f>'[1]РТС'!C691</f>
        <v>1616.34</v>
      </c>
      <c r="G6" s="20">
        <f>IF(ISERROR(F6/E6-1),"н/д",F6/E6-1)</f>
        <v>0.007285077742809953</v>
      </c>
      <c r="H6" s="20">
        <f>IF(ISERROR(F6/D6-1),"н/д",F6/D6-1)</f>
        <v>0.025531374912759253</v>
      </c>
      <c r="I6" s="20">
        <f>IF(ISERROR(F6/C6-1),"н/д",F6/C6-1)</f>
        <v>0.025531374912759253</v>
      </c>
      <c r="J6" s="20">
        <f>IF(ISERROR(F6/B6-1),"н/д",F6/B6-1)</f>
        <v>0.13015503054482003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1514.82</v>
      </c>
      <c r="E7" s="19">
        <f>'[1]ММВБ'!C696</f>
        <v>1533.77</v>
      </c>
      <c r="F7" s="19">
        <f>'[1]ММВБ'!C691</f>
        <v>1538.99</v>
      </c>
      <c r="G7" s="20">
        <f>IF(ISERROR(F7/E7-1),"н/д",F7/E7-1)</f>
        <v>0.003403378603050067</v>
      </c>
      <c r="H7" s="20">
        <f>IF(ISERROR(F7/D7-1),"н/д",F7/D7-1)</f>
        <v>0.015955691105213887</v>
      </c>
      <c r="I7" s="20">
        <f>IF(ISERROR(F7/C7-1),"н/д",F7/C7-1)</f>
        <v>0.015955691105213887</v>
      </c>
      <c r="J7" s="20">
        <f>IF(ISERROR(F7/B7-1),"н/д",F7/B7-1)</f>
        <v>0.06257623952399216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13384.29</v>
      </c>
      <c r="E9" s="19">
        <f>'[1]DJIA (США)'!C696</f>
        <v>13779.33</v>
      </c>
      <c r="F9" s="19">
        <f>'[1]DJIA (США)'!C691</f>
        <v>13825.33</v>
      </c>
      <c r="G9" s="20">
        <f aca="true" t="shared" si="0" ref="G9:G15">IF(ISERROR(F9/E9-1),"н/д",F9/E9-1)</f>
        <v>0.0033383335764511912</v>
      </c>
      <c r="H9" s="20">
        <f>IF(ISERROR(F9/D9-1),"н/д",F9/D9-1)</f>
        <v>0.03295206544388973</v>
      </c>
      <c r="I9" s="20">
        <f>IF(ISERROR(F9/C9-1),"н/д",F9/C9-1)</f>
        <v>0.03295206544388973</v>
      </c>
      <c r="J9" s="20">
        <f aca="true" t="shared" si="1" ref="J9:J15">IF(ISERROR(F9/B9-1),"н/д",F9/B9-1)</f>
        <v>0.1185599837081377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3098.81</v>
      </c>
      <c r="E10" s="19">
        <f>'[1]NASDAQ Composite (США)'!C696</f>
        <v>3153.67</v>
      </c>
      <c r="F10" s="19">
        <f>'[1]NASDAQ Composite (США)'!C691</f>
        <v>3130.38</v>
      </c>
      <c r="G10" s="20">
        <f t="shared" si="0"/>
        <v>-0.007385046628214154</v>
      </c>
      <c r="H10" s="20">
        <f aca="true" t="shared" si="2" ref="H10:H15">IF(ISERROR(F10/D10-1),"н/д",F10/D10-1)</f>
        <v>0.010187781761385795</v>
      </c>
      <c r="I10" s="20">
        <f aca="true" t="shared" si="3" ref="I10:I15">IF(ISERROR(F10/C10-1),"н/д",F10/C10-1)</f>
        <v>0.010187781761385795</v>
      </c>
      <c r="J10" s="20">
        <f t="shared" si="1"/>
        <v>0.17058266371760777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1461.89</v>
      </c>
      <c r="E11" s="19">
        <f>'[1]S&amp;P500 (США)'!C696</f>
        <v>1494.81</v>
      </c>
      <c r="F11" s="19">
        <f>'[1]S&amp;P500 (США)'!C691</f>
        <v>1494.82</v>
      </c>
      <c r="G11" s="20">
        <f t="shared" si="0"/>
        <v>6.689813421001389E-06</v>
      </c>
      <c r="H11" s="20">
        <f>IF(ISERROR(F11/D11-1),"н/д",F11/D11-1)</f>
        <v>0.022525634623671964</v>
      </c>
      <c r="I11" s="20">
        <f t="shared" si="3"/>
        <v>0.022525634623671964</v>
      </c>
      <c r="J11" s="20">
        <f t="shared" si="1"/>
        <v>0.16982766705707797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3705.5899999999997</v>
      </c>
      <c r="E12" s="19">
        <f>'[1]евр-индексы'!L168</f>
        <v>3752.42</v>
      </c>
      <c r="F12" s="19">
        <f>'[1]евр-индексы'!I168*1</f>
        <v>3763.9</v>
      </c>
      <c r="G12" s="20">
        <f t="shared" si="0"/>
        <v>0.0030593590269745174</v>
      </c>
      <c r="H12" s="20">
        <f t="shared" si="2"/>
        <v>0.01573568581521445</v>
      </c>
      <c r="I12" s="20">
        <f t="shared" si="3"/>
        <v>0.01573568581521445</v>
      </c>
      <c r="J12" s="20">
        <f t="shared" si="1"/>
        <v>0.199702934951679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7695.83</v>
      </c>
      <c r="E13" s="19">
        <f>'[1]евр-индексы'!L34</f>
        <v>7748.13</v>
      </c>
      <c r="F13" s="19">
        <f>'[1]евр-индексы'!I34*1</f>
        <v>7821.09</v>
      </c>
      <c r="G13" s="20">
        <f t="shared" si="0"/>
        <v>0.009416465650421424</v>
      </c>
      <c r="H13" s="20">
        <f t="shared" si="2"/>
        <v>0.01627634706068104</v>
      </c>
      <c r="I13" s="20">
        <f t="shared" si="3"/>
        <v>0.01627634706068104</v>
      </c>
      <c r="J13" s="20">
        <f t="shared" si="1"/>
        <v>0.29105204426601894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6053.23</v>
      </c>
      <c r="E14" s="19">
        <f>'[1]евр-индексы'!L111</f>
        <v>6264.700000000001</v>
      </c>
      <c r="F14" s="19">
        <f>'[1]евр-индексы'!I111*1</f>
        <v>6268.1</v>
      </c>
      <c r="G14" s="20">
        <f t="shared" si="0"/>
        <v>0.0005427235142942965</v>
      </c>
      <c r="H14" s="20">
        <f t="shared" si="2"/>
        <v>0.035496751321195674</v>
      </c>
      <c r="I14" s="20">
        <f t="shared" si="3"/>
        <v>0.035496751321195674</v>
      </c>
      <c r="J14" s="20">
        <f t="shared" si="1"/>
        <v>0.10946106682148371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10508.06</v>
      </c>
      <c r="E15" s="19">
        <f>'[1]Япония'!C696</f>
        <v>10620.87</v>
      </c>
      <c r="F15" s="19">
        <f>'[1]Япония'!C691</f>
        <v>10926.65</v>
      </c>
      <c r="G15" s="20">
        <f t="shared" si="0"/>
        <v>0.02879048514858007</v>
      </c>
      <c r="H15" s="20">
        <f t="shared" si="2"/>
        <v>0.03983513607649747</v>
      </c>
      <c r="I15" s="20">
        <f t="shared" si="3"/>
        <v>0.03983513607649747</v>
      </c>
      <c r="J15" s="20">
        <f t="shared" si="1"/>
        <v>0.3022836233979953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7721.660000000001</v>
      </c>
      <c r="E17" s="19">
        <f>'[1]азия-индексы'!S94*1</f>
        <v>7695.99</v>
      </c>
      <c r="F17" s="19">
        <f>'[1]азия-индексы'!K94*1</f>
        <v>7672.58</v>
      </c>
      <c r="G17" s="20">
        <f aca="true" t="shared" si="4" ref="G17:G22">IF(ISERROR(F17/E17-1),"н/д",F17/E17-1)</f>
        <v>-0.0030418438693397</v>
      </c>
      <c r="H17" s="20">
        <f aca="true" t="shared" si="5" ref="H17:H22">IF(ISERROR(F17/D17-1),"н/д",F17/D17-1)</f>
        <v>-0.006356146217264325</v>
      </c>
      <c r="I17" s="20">
        <f aca="true" t="shared" si="6" ref="I17:I22">IF(ISERROR(F17/C17-1),"н/д",F17/C17-1)</f>
        <v>-0.006356146217264325</v>
      </c>
      <c r="J17" s="20">
        <f aca="true" t="shared" si="7" ref="J17:J22">IF(ISERROR(F17/B17-1),"н/д",F17/B17-1)</f>
        <v>0.08170544646583133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447.15999999999997</v>
      </c>
      <c r="E18" s="19">
        <f>'[1]азия-индексы'!S106</f>
        <v>452.4</v>
      </c>
      <c r="F18" s="19">
        <f>'[1]азия-индексы'!K106*1</f>
        <v>468.09</v>
      </c>
      <c r="G18" s="20">
        <f t="shared" si="4"/>
        <v>0.03468169761273199</v>
      </c>
      <c r="H18" s="20">
        <f t="shared" si="5"/>
        <v>0.046806512210394446</v>
      </c>
      <c r="I18" s="20">
        <f>IF(ISERROR(F18/C18-1),"н/д",F18/C18-1)</f>
        <v>0.046806512210394446</v>
      </c>
      <c r="J18" s="20">
        <f t="shared" si="7"/>
        <v>0.379494282683013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19742.52</v>
      </c>
      <c r="E19" s="19">
        <f>'[1]Индия'!C696</f>
        <v>19923.78</v>
      </c>
      <c r="F19" s="19">
        <f>'[1]Индия'!C691</f>
        <v>20096.7987</v>
      </c>
      <c r="G19" s="20">
        <f t="shared" si="4"/>
        <v>0.008684029837711549</v>
      </c>
      <c r="H19" s="20">
        <f t="shared" si="5"/>
        <v>0.01794495839436916</v>
      </c>
      <c r="I19" s="20">
        <f t="shared" si="6"/>
        <v>0.01794495839436916</v>
      </c>
      <c r="J19" s="20">
        <f t="shared" si="7"/>
        <v>0.27076538187207877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4398.09</v>
      </c>
      <c r="E20" s="19">
        <f>'[1]азия-индексы'!S170</f>
        <v>4418.7300000000005</v>
      </c>
      <c r="F20" s="19">
        <f>'[1]азия-индексы'!K170*1</f>
        <v>4437.6</v>
      </c>
      <c r="G20" s="20">
        <f t="shared" si="4"/>
        <v>0.004270457801223371</v>
      </c>
      <c r="H20" s="20">
        <f t="shared" si="5"/>
        <v>0.00898344508638993</v>
      </c>
      <c r="I20" s="20">
        <f t="shared" si="6"/>
        <v>0.00898344508638993</v>
      </c>
      <c r="J20" s="20">
        <f>IF(ISERROR(F20/B20-1),"н/д",F20/B20-1)</f>
        <v>0.14104400280786922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2276.07</v>
      </c>
      <c r="E21" s="19">
        <f>'[1]азия-индексы'!S141</f>
        <v>2302.59</v>
      </c>
      <c r="F21" s="19">
        <f>'[1]азия-индексы'!K141*1</f>
        <v>2291.3</v>
      </c>
      <c r="G21" s="20">
        <f t="shared" si="4"/>
        <v>-0.0049031742516035814</v>
      </c>
      <c r="H21" s="20">
        <f t="shared" si="5"/>
        <v>0.006691358350138676</v>
      </c>
      <c r="I21" s="20">
        <f t="shared" si="6"/>
        <v>0.006691358350138676</v>
      </c>
      <c r="J21" s="20">
        <f t="shared" si="7"/>
        <v>0.04143846045460964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61932.54</v>
      </c>
      <c r="E22" s="19">
        <f>'[1]Бразилия'!C696</f>
        <v>61966.26</v>
      </c>
      <c r="F22" s="19">
        <f>'[1]Бразилия'!C691</f>
        <v>61169.83</v>
      </c>
      <c r="G22" s="20">
        <f t="shared" si="4"/>
        <v>-0.012852639484777661</v>
      </c>
      <c r="H22" s="20">
        <f t="shared" si="5"/>
        <v>-0.012315173897275988</v>
      </c>
      <c r="I22" s="20">
        <f t="shared" si="6"/>
        <v>-0.012315173897275988</v>
      </c>
      <c r="J22" s="20">
        <f t="shared" si="7"/>
        <v>0.04384716342234696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111.02</v>
      </c>
      <c r="E24" s="19">
        <f>'[1]нефть Brent'!C696</f>
        <v>113.28</v>
      </c>
      <c r="F24" s="29">
        <f>'[1]нефть Brent'!C691</f>
        <v>113.2889</v>
      </c>
      <c r="G24" s="20">
        <f>IF(ISERROR(F24/E24-1),"н/д",F24/E24-1)</f>
        <v>7.85663841806894E-05</v>
      </c>
      <c r="H24" s="20">
        <f aca="true" t="shared" si="8" ref="H24:H33">IF(ISERROR(F24/D24-1),"н/д",F24/D24-1)</f>
        <v>0.020436858223743526</v>
      </c>
      <c r="I24" s="20">
        <f aca="true" t="shared" si="9" ref="I24:I33">IF(ISERROR(F24/C24-1),"н/д",F24/C24-1)</f>
        <v>0.020436858223743526</v>
      </c>
      <c r="J24" s="20">
        <f>IF(ISERROR(F24/B24-1),"н/д",F24/B24-1)</f>
        <v>0.007460204535348902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93.16</v>
      </c>
      <c r="E25" s="19">
        <f>'[1]сырье'!P83</f>
        <v>95.92</v>
      </c>
      <c r="F25" s="29">
        <f>'[1]сырье'!M83*1</f>
        <v>96.22</v>
      </c>
      <c r="G25" s="20">
        <f aca="true" t="shared" si="10" ref="G25:G33">IF(ISERROR(F25/E25-1),"н/д",F25/E25-1)</f>
        <v>0.0031276063386154185</v>
      </c>
      <c r="H25" s="20">
        <f t="shared" si="8"/>
        <v>0.03284671532846728</v>
      </c>
      <c r="I25" s="20">
        <f t="shared" si="9"/>
        <v>0.03284671532846728</v>
      </c>
      <c r="J25" s="20">
        <f aca="true" t="shared" si="11" ref="J25:J31">IF(ISERROR(F25/B25-1),"н/д",F25/B25-1)</f>
        <v>-0.05024183200078958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1662.2</v>
      </c>
      <c r="E26" s="19">
        <f>'[1]Золото'!C696</f>
        <v>1669.9</v>
      </c>
      <c r="F26" s="19">
        <f>'[1]Золото'!C691</f>
        <v>1667.69</v>
      </c>
      <c r="G26" s="20">
        <f t="shared" si="10"/>
        <v>-0.0013234325408707504</v>
      </c>
      <c r="H26" s="20">
        <f t="shared" si="8"/>
        <v>0.0033028516424016274</v>
      </c>
      <c r="I26" s="20">
        <f t="shared" si="9"/>
        <v>0.0033028516424016274</v>
      </c>
      <c r="J26" s="20">
        <f t="shared" si="11"/>
        <v>0.03705464887883503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8095.42</v>
      </c>
      <c r="E27" s="19">
        <f>'[1]Медь'!C696</f>
        <v>8105.34</v>
      </c>
      <c r="F27" s="19">
        <f>'[1]Медь'!C691</f>
        <v>8154.57</v>
      </c>
      <c r="G27" s="20">
        <f t="shared" si="10"/>
        <v>0.0060737735863023445</v>
      </c>
      <c r="H27" s="20">
        <f t="shared" si="8"/>
        <v>0.007306600522270612</v>
      </c>
      <c r="I27" s="20">
        <f t="shared" si="9"/>
        <v>0.007306600522270612</v>
      </c>
      <c r="J27" s="20">
        <f t="shared" si="11"/>
        <v>0.08280173671864755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17325</v>
      </c>
      <c r="E28" s="19">
        <f>'[1]Никель'!C696</f>
        <v>17390</v>
      </c>
      <c r="F28" s="19">
        <f>'[1]Никель'!C691</f>
        <v>17410</v>
      </c>
      <c r="G28" s="20">
        <f t="shared" si="10"/>
        <v>0.0011500862564692849</v>
      </c>
      <c r="H28" s="20">
        <f t="shared" si="8"/>
        <v>0.0049062049062049695</v>
      </c>
      <c r="I28" s="20">
        <f t="shared" si="9"/>
        <v>0.0049062049062049695</v>
      </c>
      <c r="J28" s="20">
        <f t="shared" si="11"/>
        <v>-0.08848491889063315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2067</v>
      </c>
      <c r="E29" s="19">
        <f>'[1]Алюминий'!C696</f>
        <v>2076</v>
      </c>
      <c r="F29" s="19">
        <f>'[1]Алюминий'!C691</f>
        <v>2090.75</v>
      </c>
      <c r="G29" s="20">
        <f t="shared" si="10"/>
        <v>0.007105009633911363</v>
      </c>
      <c r="H29" s="20">
        <f t="shared" si="8"/>
        <v>0.011490082244799193</v>
      </c>
      <c r="I29" s="20">
        <f t="shared" si="9"/>
        <v>0.011490082244799193</v>
      </c>
      <c r="J29" s="20">
        <f t="shared" si="11"/>
        <v>-0.008184458058435373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75.12</v>
      </c>
      <c r="E30" s="19">
        <f>'[1]сырье'!P102</f>
        <v>82.89</v>
      </c>
      <c r="F30" s="19" t="str">
        <f>'[1]сырье'!M102</f>
        <v>82,22</v>
      </c>
      <c r="G30" s="20">
        <f t="shared" si="10"/>
        <v>-0.008083001568343628</v>
      </c>
      <c r="H30" s="20">
        <f t="shared" si="8"/>
        <v>0.09451544195953132</v>
      </c>
      <c r="I30" s="20">
        <f t="shared" si="9"/>
        <v>0.09451544195953132</v>
      </c>
      <c r="J30" s="20">
        <f t="shared" si="11"/>
        <v>-0.1474491912069681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18.86</v>
      </c>
      <c r="E31" s="19">
        <f>'[1]Сахар'!C696</f>
        <v>18.5</v>
      </c>
      <c r="F31" s="19">
        <f>'[1]Сахар'!C691</f>
        <v>17.83</v>
      </c>
      <c r="G31" s="20">
        <f t="shared" si="10"/>
        <v>-0.03621621621621629</v>
      </c>
      <c r="H31" s="20">
        <f t="shared" si="8"/>
        <v>-0.0546129374337222</v>
      </c>
      <c r="I31" s="20">
        <f t="shared" si="9"/>
        <v>-0.0546129374337222</v>
      </c>
      <c r="J31" s="20">
        <f t="shared" si="11"/>
        <v>-0.23443537999141262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688.75</v>
      </c>
      <c r="E32" s="19">
        <f>'[1]сырье'!P99</f>
        <v>724.25</v>
      </c>
      <c r="F32" s="19">
        <f>'[1]сырье'!M99*1</f>
        <v>724.25</v>
      </c>
      <c r="G32" s="20">
        <f t="shared" si="10"/>
        <v>0</v>
      </c>
      <c r="H32" s="20">
        <f t="shared" si="8"/>
        <v>0.051542649727767786</v>
      </c>
      <c r="I32" s="20">
        <f t="shared" si="9"/>
        <v>0.051542649727767786</v>
      </c>
      <c r="J32" s="20">
        <f>IF(ISERROR(F32/B32-1),"н/д",F32/B32-1)</f>
        <v>0.11081288343558282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750.4</v>
      </c>
      <c r="E33" s="19">
        <f>'[1]Пшеница'!C696</f>
        <v>768.4</v>
      </c>
      <c r="F33" s="19">
        <f>'[1]Пшеница'!C691</f>
        <v>767.4</v>
      </c>
      <c r="G33" s="20">
        <f t="shared" si="10"/>
        <v>-0.0013014055179594308</v>
      </c>
      <c r="H33" s="20">
        <f t="shared" si="8"/>
        <v>0.022654584221748486</v>
      </c>
      <c r="I33" s="20">
        <f t="shared" si="9"/>
        <v>0.022654584221748486</v>
      </c>
      <c r="J33" s="20">
        <f>IF(ISERROR(F33/B33-1),"н/д",F33/B33-1)</f>
        <v>0.0994269340974212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41275</v>
      </c>
      <c r="E35" s="14">
        <f>IF(J35=2,F35-3,F35-1)</f>
        <v>41298</v>
      </c>
      <c r="F35" s="33">
        <f>I1</f>
        <v>41299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1366.5</v>
      </c>
      <c r="E37" s="19">
        <f>'[1]ост. ср-тв на кс'!AC5</f>
        <v>1366.5</v>
      </c>
      <c r="F37" s="19">
        <f>'[1]ост. ср-тв на кс'!AB5</f>
        <v>1366.5</v>
      </c>
      <c r="G37" s="20">
        <f t="shared" si="12"/>
        <v>0</v>
      </c>
      <c r="H37" s="20">
        <f aca="true" t="shared" si="13" ref="H37:H42">IF(ISERROR(F37/D37-1),"н/д",F37/D37-1)</f>
        <v>0</v>
      </c>
      <c r="I37" s="20">
        <f aca="true" t="shared" si="14" ref="I37:I42">IF(ISERROR(F37/C37-1),"н/д",F37/C37-1)</f>
        <v>0</v>
      </c>
      <c r="J37" s="20">
        <f aca="true" t="shared" si="15" ref="J37:J42">IF(ISERROR(F37/B37-1),"н/д",F37/B37-1)</f>
        <v>0.3923986142245772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981.8</v>
      </c>
      <c r="E38" s="19">
        <f>'[1]ост. ср-тв на кс'!AE5</f>
        <v>981.8</v>
      </c>
      <c r="F38" s="19">
        <f>'[1]ост. ср-тв на кс'!AD5</f>
        <v>981.8</v>
      </c>
      <c r="G38" s="20">
        <f t="shared" si="12"/>
        <v>0</v>
      </c>
      <c r="H38" s="20">
        <f t="shared" si="13"/>
        <v>0</v>
      </c>
      <c r="I38" s="20">
        <f t="shared" si="14"/>
        <v>0</v>
      </c>
      <c r="J38" s="20">
        <f t="shared" si="15"/>
        <v>0.33487423521414006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6.7</v>
      </c>
      <c r="E39" s="28">
        <f>'[1]mibid-mibor'!C8</f>
        <v>6.7</v>
      </c>
      <c r="F39" s="28">
        <f>'[1]mibid-mibor'!D8</f>
        <v>6.7</v>
      </c>
      <c r="G39" s="20">
        <f t="shared" si="12"/>
        <v>0</v>
      </c>
      <c r="H39" s="20">
        <f t="shared" si="13"/>
        <v>0</v>
      </c>
      <c r="I39" s="20">
        <f t="shared" si="14"/>
        <v>0</v>
      </c>
      <c r="J39" s="20">
        <f t="shared" si="15"/>
        <v>0.0551181102362206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7.53</v>
      </c>
      <c r="E40" s="28">
        <f>'[1]mibid-mibor'!E8</f>
        <v>7.53</v>
      </c>
      <c r="F40" s="28">
        <f>'[1]mibid-mibor'!F8</f>
        <v>7.53</v>
      </c>
      <c r="G40" s="20">
        <f t="shared" si="12"/>
        <v>0</v>
      </c>
      <c r="H40" s="20">
        <f t="shared" si="13"/>
        <v>0</v>
      </c>
      <c r="I40" s="20">
        <f t="shared" si="14"/>
        <v>0</v>
      </c>
      <c r="J40" s="20">
        <f t="shared" si="15"/>
        <v>0.018944519621109768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30.3727</v>
      </c>
      <c r="E41" s="28">
        <f>'[1]МакроDelay'!L7</f>
        <v>30.2292</v>
      </c>
      <c r="F41" s="28">
        <f>'[1]МакроDelay'!Q7</f>
        <v>30.1648</v>
      </c>
      <c r="G41" s="20">
        <f>IF(ISERROR(F41/E41-1),"н/д",F41/E41-1)</f>
        <v>-0.002130390483373712</v>
      </c>
      <c r="H41" s="20">
        <f>IF(ISERROR(F41/D41-1),"н/д",F41/D41-1)</f>
        <v>-0.006844962746150318</v>
      </c>
      <c r="I41" s="20">
        <f t="shared" si="14"/>
        <v>-0.006844962746150318</v>
      </c>
      <c r="J41" s="20">
        <f t="shared" si="15"/>
        <v>-0.06309292822429102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40.2286</v>
      </c>
      <c r="E42" s="28">
        <f>'[1]МакроDelay'!L9</f>
        <v>40.22</v>
      </c>
      <c r="F42" s="28">
        <f>'[1]МакроDelay'!Q9</f>
        <v>40.2036</v>
      </c>
      <c r="G42" s="20">
        <f t="shared" si="12"/>
        <v>-0.00040775733465925335</v>
      </c>
      <c r="H42" s="20">
        <f t="shared" si="13"/>
        <v>-0.000621448422266746</v>
      </c>
      <c r="I42" s="20">
        <f t="shared" si="14"/>
        <v>-0.000621448422266746</v>
      </c>
      <c r="J42" s="20">
        <f t="shared" si="15"/>
        <v>-0.03522052263175568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41278</v>
      </c>
      <c r="E43" s="38">
        <f>'[1]ЗВР-cbr'!D4</f>
        <v>41285</v>
      </c>
      <c r="F43" s="38">
        <f>'[1]ЗВР-cbr'!D3</f>
        <v>41292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537,4</v>
      </c>
      <c r="E44" s="19" t="str">
        <f>'[1]ЗВР-cbr'!L4</f>
        <v>526,4</v>
      </c>
      <c r="F44" s="19" t="str">
        <f>'[1]ЗВР-cbr'!L3</f>
        <v>530,4</v>
      </c>
      <c r="G44" s="20">
        <f>IF(ISERROR(F44/E44-1),"н/д",F44/E44-1)</f>
        <v>0.0075987841945288626</v>
      </c>
      <c r="H44" s="20"/>
      <c r="I44" s="20">
        <f>IF(ISERROR(F44/C44-1),"н/д",F44/C44-1)</f>
        <v>0.06506024096385543</v>
      </c>
      <c r="J44" s="20">
        <f>IF(ISERROR(F44/B44-1),"н/д",F44/B44-1)</f>
        <v>0.21178889650445498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41288</v>
      </c>
      <c r="F45" s="38">
        <v>41295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0.4</v>
      </c>
      <c r="F46" s="42">
        <v>0.6</v>
      </c>
      <c r="G46" s="20">
        <f>IF(ISERROR(F46-E46),"н/д",F46-E46)/100</f>
        <v>0.0019999999999999996</v>
      </c>
      <c r="H46" s="20">
        <f>IF(ISERROR(F46-D46),"н/д",F46-D46)/100</f>
        <v>0.006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41163</v>
      </c>
      <c r="E47" s="44">
        <f>'[1]M2'!P23</f>
        <v>41194</v>
      </c>
      <c r="F47" s="44">
        <f>'[1]M2'!P22</f>
        <v>41224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24657.5</v>
      </c>
      <c r="E48" s="19">
        <f>'[1]M2'!Q23</f>
        <v>24739.2</v>
      </c>
      <c r="F48" s="19">
        <f>'[1]M2'!Q22</f>
        <v>25080.6</v>
      </c>
      <c r="G48" s="20"/>
      <c r="H48" s="20">
        <f>IF(ISERROR(F48/D48-1),"н/д",F48/D48-1)</f>
        <v>0.017159079387610188</v>
      </c>
      <c r="I48" s="20">
        <f>IF(ISERROR(F48/C48-1),"н/д",F48/C48-1)</f>
        <v>0.02440458928812128</v>
      </c>
      <c r="J48" s="20">
        <f>IF(ISERROR(F48/B48-1),"н/д",F48/B48-1)</f>
        <v>0.2532842958439727</v>
      </c>
      <c r="K48" s="8"/>
    </row>
    <row r="49" spans="1:11" ht="75">
      <c r="A49" s="18" t="s">
        <v>58</v>
      </c>
      <c r="B49" s="19">
        <v>104.7</v>
      </c>
      <c r="C49" s="19">
        <v>102.7</v>
      </c>
      <c r="D49" s="19">
        <f>'[1]ПромПр-во'!B40</f>
        <v>102</v>
      </c>
      <c r="E49" s="19">
        <f>'[1]ПромПр-во'!B43</f>
        <v>101.8</v>
      </c>
      <c r="F49" s="19">
        <f>'[1]ПромПр-во'!B45</f>
        <v>101.9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41122</v>
      </c>
      <c r="E58" s="44">
        <v>41153</v>
      </c>
      <c r="F58" s="44">
        <v>41183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42.054</v>
      </c>
      <c r="E59" s="42">
        <v>44.045</v>
      </c>
      <c r="F59" s="42">
        <v>46.052</v>
      </c>
      <c r="G59" s="20">
        <f>IF(ISERROR(F59/E59-1),"н/д",F59/E59-1)</f>
        <v>0.04556703371551807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29.414</v>
      </c>
      <c r="E60" s="42">
        <v>26.916</v>
      </c>
      <c r="F60" s="42">
        <v>31.553</v>
      </c>
      <c r="G60" s="20">
        <f>IF(ISERROR(F60/E60-1),"н/д",F60/E60-1)</f>
        <v>0.17227671273591927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12.64</v>
      </c>
      <c r="E61" s="42">
        <f>E59-E60</f>
        <v>17.129</v>
      </c>
      <c r="F61" s="42">
        <f>F59-F60</f>
        <v>14.498999999999999</v>
      </c>
      <c r="G61" s="20">
        <f>IF(ISERROR(F61/E61-1),"н/д",F61/E61-1)</f>
        <v>-0.15354077879619377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2013-01-25T09:34:52Z</dcterms:created>
  <dcterms:modified xsi:type="dcterms:W3CDTF">2013-01-25T09:35:27Z</dcterms:modified>
  <cp:category/>
  <cp:version/>
  <cp:contentType/>
  <cp:contentStatus/>
</cp:coreProperties>
</file>