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<sst xmlns="http://schemas.openxmlformats.org/spreadsheetml/2006/main" count="95" uniqueCount="80">
  <si>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</si>
  <si>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</si>
  <si>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</si>
  <si>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</si>
  <si>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</si>
  <si>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</si>
  <si>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</si>
  <si>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</si>
  <si>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</si>
  <si>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</si>
  <si>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</si>
  <si>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</si>
  <si>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</si>
  <si>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</si>
  <si>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</si>
  <si>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</si>
  <si>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</si>
  <si>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</si>
  <si>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</si>
  <si>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</si>
  <si>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</si>
  <si>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</si>
  <si>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</si>
  <si>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</si>
  <si>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</si>
  <si>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</si>
  <si>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</si>
  <si>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</si>
  <si>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</si>
  <si>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</si>
  <si>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</si>
  <si>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</si>
  <si>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</si>
  <si>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</si>
  <si>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</si>
  <si>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</si>
  <si>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</si>
  <si>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</si>
  <si>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</si>
  <si>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</si>
  <si>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</si>
  <si>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</si>
  <si>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</si>
  <si>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</si>
  <si>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</si>
  <si>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</si>
  <si>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</si>
  <si>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</si>
  <si>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</si>
  <si>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</si>
  <si>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</si>
  <si>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</si>
  <si>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</si>
  <si>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</si>
  <si>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</si>
  <si>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</si>
  <si>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</si>
  <si>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</si>
  <si>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</si>
  <si>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</si>
  <si>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</si>
  <si>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</si>
  <si>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</si>
  <si>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</si>
  <si>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</si>
  <si>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</si>
  <si>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</si>
  <si>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</si>
  <si>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</si>
  <si>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2010 г.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</si>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</sst>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7906,65</v>
          </cell>
          <cell r="S94">
            <v>7886.94</v>
          </cell>
        </row>
        <row r="106">
          <cell r="K106" t="str">
            <v>490,62</v>
          </cell>
          <cell r="S106">
            <v>488.36</v>
          </cell>
        </row>
        <row r="141">
          <cell r="K141" t="str">
            <v>2418,53</v>
          </cell>
          <cell r="S141">
            <v>2434.48</v>
          </cell>
        </row>
        <row r="170">
          <cell r="K170" t="str">
            <v>4501,81</v>
          </cell>
          <cell r="S170">
            <v>4496.3</v>
          </cell>
        </row>
      </sheetData>
      <sheetData sheetId="2">
        <row r="33">
          <cell r="I33" t="str">
            <v>6303,12</v>
          </cell>
          <cell r="L33">
            <v>6295.34</v>
          </cell>
        </row>
        <row r="34">
          <cell r="I34" t="str">
            <v>7588,20</v>
          </cell>
          <cell r="L34">
            <v>7581.179999999999</v>
          </cell>
        </row>
        <row r="168">
          <cell r="I168" t="str">
            <v>3646,57</v>
          </cell>
          <cell r="L168">
            <v>3642.46</v>
          </cell>
        </row>
      </sheetData>
      <sheetData sheetId="3">
        <row r="3">
          <cell r="D3">
            <v>41299</v>
          </cell>
          <cell r="L3" t="str">
            <v>530,7</v>
          </cell>
        </row>
        <row r="4">
          <cell r="D4">
            <v>41292</v>
          </cell>
          <cell r="L4" t="str">
            <v>530,4</v>
          </cell>
        </row>
        <row r="5">
          <cell r="D5">
            <v>41285</v>
          </cell>
          <cell r="L5" t="str">
            <v>526,4</v>
          </cell>
        </row>
      </sheetData>
      <sheetData sheetId="4">
        <row r="8">
          <cell r="C8">
            <v>6.55</v>
          </cell>
          <cell r="D8">
            <v>6.55</v>
          </cell>
          <cell r="E8">
            <v>7.33</v>
          </cell>
          <cell r="F8">
            <v>7.33</v>
          </cell>
        </row>
      </sheetData>
      <sheetData sheetId="6">
        <row r="83">
          <cell r="M83" t="str">
            <v>96,87</v>
          </cell>
          <cell r="P83">
            <v>96.62</v>
          </cell>
        </row>
        <row r="99">
          <cell r="M99" t="str">
            <v>720,00</v>
          </cell>
          <cell r="P99">
            <v>722.5</v>
          </cell>
        </row>
        <row r="102">
          <cell r="M102" t="str">
            <v>82,00</v>
          </cell>
          <cell r="P102">
            <v>81.72</v>
          </cell>
        </row>
      </sheetData>
      <sheetData sheetId="7">
        <row r="22">
          <cell r="P22">
            <v>41255</v>
          </cell>
          <cell r="Q22">
            <v>27405.4</v>
          </cell>
        </row>
        <row r="23">
          <cell r="P23">
            <v>41224</v>
          </cell>
          <cell r="Q23">
            <v>25080.6</v>
          </cell>
        </row>
        <row r="24">
          <cell r="P24">
            <v>41194</v>
          </cell>
          <cell r="Q24">
            <v>24739.2</v>
          </cell>
        </row>
      </sheetData>
      <sheetData sheetId="8">
        <row r="4">
          <cell r="J4" t="str">
            <v>1451,5</v>
          </cell>
        </row>
        <row r="5">
          <cell r="J5" t="str">
            <v>951,4</v>
          </cell>
        </row>
        <row r="6">
          <cell r="J6" t="str">
            <v>1070,9</v>
          </cell>
        </row>
        <row r="28">
          <cell r="J28" t="str">
            <v>2253</v>
          </cell>
        </row>
        <row r="29">
          <cell r="J29" t="str">
            <v>879,5</v>
          </cell>
        </row>
        <row r="30">
          <cell r="J30" t="str">
            <v>989,9</v>
          </cell>
        </row>
      </sheetData>
      <sheetData sheetId="9">
        <row r="42">
          <cell r="B42">
            <v>101.8</v>
          </cell>
        </row>
        <row r="43">
          <cell r="B43">
            <v>101.9</v>
          </cell>
        </row>
        <row r="44">
          <cell r="B44">
            <v>101.4</v>
          </cell>
        </row>
      </sheetData>
      <sheetData sheetId="10">
        <row r="5">
          <cell r="AB5">
            <v>622.5</v>
          </cell>
          <cell r="AC5">
            <v>927.4</v>
          </cell>
          <cell r="AD5">
            <v>423.1</v>
          </cell>
          <cell r="AE5">
            <v>739.7</v>
          </cell>
        </row>
      </sheetData>
      <sheetData sheetId="12">
        <row r="692">
          <cell r="C692">
            <v>116.5411</v>
          </cell>
        </row>
        <row r="697">
          <cell r="C697">
            <v>115.84</v>
          </cell>
        </row>
      </sheetData>
      <sheetData sheetId="13">
        <row r="692">
          <cell r="C692">
            <v>1677.31</v>
          </cell>
        </row>
        <row r="697">
          <cell r="C697">
            <v>1678.8</v>
          </cell>
        </row>
      </sheetData>
      <sheetData sheetId="14">
        <row r="692">
          <cell r="C692">
            <v>8250.49</v>
          </cell>
        </row>
        <row r="697">
          <cell r="C697">
            <v>8246.43</v>
          </cell>
        </row>
      </sheetData>
      <sheetData sheetId="15">
        <row r="692">
          <cell r="C692">
            <v>18275</v>
          </cell>
        </row>
        <row r="697">
          <cell r="C697">
            <v>18325</v>
          </cell>
        </row>
      </sheetData>
      <sheetData sheetId="16">
        <row r="692">
          <cell r="C692">
            <v>2089.5</v>
          </cell>
        </row>
        <row r="697">
          <cell r="C697">
            <v>2099</v>
          </cell>
        </row>
      </sheetData>
      <sheetData sheetId="17">
        <row r="692">
          <cell r="C692">
            <v>17.36</v>
          </cell>
        </row>
        <row r="697">
          <cell r="C697">
            <v>18.56</v>
          </cell>
        </row>
      </sheetData>
      <sheetData sheetId="18">
        <row r="692">
          <cell r="C692">
            <v>761.5077</v>
          </cell>
        </row>
        <row r="697">
          <cell r="C697">
            <v>761.4</v>
          </cell>
        </row>
      </sheetData>
      <sheetData sheetId="19">
        <row r="692">
          <cell r="C692">
            <v>19575.9639</v>
          </cell>
        </row>
        <row r="697">
          <cell r="C697">
            <v>19639.72</v>
          </cell>
        </row>
      </sheetData>
      <sheetData sheetId="20">
        <row r="692">
          <cell r="C692">
            <v>58951.07</v>
          </cell>
        </row>
        <row r="697">
          <cell r="C697">
            <v>59444.97</v>
          </cell>
        </row>
      </sheetData>
      <sheetData sheetId="21">
        <row r="692">
          <cell r="C692">
            <v>11357.07</v>
          </cell>
        </row>
        <row r="697">
          <cell r="C697">
            <v>11463.75</v>
          </cell>
        </row>
      </sheetData>
      <sheetData sheetId="22">
        <row r="692">
          <cell r="C692">
            <v>1512.12</v>
          </cell>
        </row>
        <row r="697">
          <cell r="C697">
            <v>1511.29</v>
          </cell>
        </row>
      </sheetData>
      <sheetData sheetId="23">
        <row r="692">
          <cell r="C692">
            <v>3168.48</v>
          </cell>
        </row>
        <row r="697">
          <cell r="C697">
            <v>3171.58</v>
          </cell>
        </row>
      </sheetData>
      <sheetData sheetId="24">
        <row r="692">
          <cell r="C692">
            <v>13986.52</v>
          </cell>
        </row>
        <row r="697">
          <cell r="C697">
            <v>13979.3</v>
          </cell>
        </row>
      </sheetData>
      <sheetData sheetId="25">
        <row r="692">
          <cell r="C692">
            <v>1524.58</v>
          </cell>
        </row>
        <row r="697">
          <cell r="C697">
            <v>1530.38</v>
          </cell>
        </row>
      </sheetData>
      <sheetData sheetId="26">
        <row r="692">
          <cell r="C692">
            <v>1599.76</v>
          </cell>
        </row>
        <row r="697">
          <cell r="C697">
            <v>1602.99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41312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41306</v>
      </c>
      <c r="E4" s="14">
        <f>IF(J4=2,F4-3,F4-1)</f>
        <v>41311</v>
      </c>
      <c r="F4" s="14">
        <f>I1</f>
        <v>41312</v>
      </c>
      <c r="G4" s="15"/>
      <c r="H4" s="11"/>
      <c r="I4" s="15"/>
      <c r="J4" s="12">
        <f>WEEKDAY(F4)</f>
        <v>5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1628.31</v>
      </c>
      <c r="E6" s="19">
        <f>'[1]РТС'!C697</f>
        <v>1602.99</v>
      </c>
      <c r="F6" s="19">
        <f>'[1]РТС'!C692</f>
        <v>1599.76</v>
      </c>
      <c r="G6" s="20">
        <f>IF(ISERROR(F6/E6-1),"н/д",F6/E6-1)</f>
        <v>-0.0020149844977198628</v>
      </c>
      <c r="H6" s="20">
        <f>IF(ISERROR(F6/D6-1),"н/д",F6/D6-1)</f>
        <v>-0.017533516345167643</v>
      </c>
      <c r="I6" s="20">
        <f>IF(ISERROR(F6/C6-1),"н/д",F6/C6-1)</f>
        <v>0.015011737833893868</v>
      </c>
      <c r="J6" s="20">
        <f>IF(ISERROR(F6/B6-1),"н/д",F6/B6-1)</f>
        <v>0.11856219091551368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1547.22</v>
      </c>
      <c r="E7" s="19">
        <f>'[1]ММВБ'!C697</f>
        <v>1530.38</v>
      </c>
      <c r="F7" s="19">
        <f>'[1]ММВБ'!C692</f>
        <v>1524.58</v>
      </c>
      <c r="G7" s="20">
        <f>IF(ISERROR(F7/E7-1),"н/д",F7/E7-1)</f>
        <v>-0.003789908388766361</v>
      </c>
      <c r="H7" s="20">
        <f>IF(ISERROR(F7/D7-1),"н/д",F7/D7-1)</f>
        <v>-0.014632696061323003</v>
      </c>
      <c r="I7" s="20">
        <f>IF(ISERROR(F7/C7-1),"н/д",F7/C7-1)</f>
        <v>0.006443009730529026</v>
      </c>
      <c r="J7" s="20">
        <f>IF(ISERROR(F7/B7-1),"н/д",F7/B7-1)</f>
        <v>0.05262703672765112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13860.58</v>
      </c>
      <c r="E9" s="19">
        <f>'[1]DJIA (США)'!C697</f>
        <v>13979.3</v>
      </c>
      <c r="F9" s="19">
        <f>'[1]DJIA (США)'!C692</f>
        <v>13986.52</v>
      </c>
      <c r="G9" s="20">
        <f aca="true" t="shared" si="0" ref="G9:G15">IF(ISERROR(F9/E9-1),"н/д",F9/E9-1)</f>
        <v>0.0005164779352329063</v>
      </c>
      <c r="H9" s="20">
        <f>IF(ISERROR(F9/D9-1),"н/д",F9/D9-1)</f>
        <v>0.00908619985599457</v>
      </c>
      <c r="I9" s="20">
        <f>IF(ISERROR(F9/C9-1),"н/д",F9/C9-1)</f>
        <v>0.0449952892532961</v>
      </c>
      <c r="J9" s="20">
        <f aca="true" t="shared" si="1" ref="J9:J15">IF(ISERROR(F9/B9-1),"н/д",F9/B9-1)</f>
        <v>0.13160131319350366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3142.13</v>
      </c>
      <c r="E10" s="19">
        <f>'[1]NASDAQ Composite (США)'!C697</f>
        <v>3171.58</v>
      </c>
      <c r="F10" s="19">
        <f>'[1]NASDAQ Composite (США)'!C692</f>
        <v>3168.48</v>
      </c>
      <c r="G10" s="20">
        <f t="shared" si="0"/>
        <v>-0.000977430807357793</v>
      </c>
      <c r="H10" s="20">
        <f aca="true" t="shared" si="2" ref="H10:H15">IF(ISERROR(F10/D10-1),"н/д",F10/D10-1)</f>
        <v>0.008386031131748073</v>
      </c>
      <c r="I10" s="20">
        <f aca="true" t="shared" si="3" ref="I10:I15">IF(ISERROR(F10/C10-1),"н/д",F10/C10-1)</f>
        <v>0.022482824051813566</v>
      </c>
      <c r="J10" s="20">
        <f t="shared" si="1"/>
        <v>0.18482987954688124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1498.11</v>
      </c>
      <c r="E11" s="19">
        <f>'[1]S&amp;P500 (США)'!C697</f>
        <v>1511.29</v>
      </c>
      <c r="F11" s="19">
        <f>'[1]S&amp;P500 (США)'!C692</f>
        <v>1512.12</v>
      </c>
      <c r="G11" s="20">
        <f t="shared" si="0"/>
        <v>0.0005491996903306262</v>
      </c>
      <c r="H11" s="20">
        <f>IF(ISERROR(F11/D11-1),"н/д",F11/D11-1)</f>
        <v>0.00935178324689101</v>
      </c>
      <c r="I11" s="20">
        <f t="shared" si="3"/>
        <v>0.0343596303415441</v>
      </c>
      <c r="J11" s="20">
        <f t="shared" si="1"/>
        <v>0.18336643335675773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3774.37</v>
      </c>
      <c r="E12" s="19">
        <f>'[1]евр-индексы'!L168</f>
        <v>3642.46</v>
      </c>
      <c r="F12" s="19">
        <f>'[1]евр-индексы'!I168*1</f>
        <v>3646.57</v>
      </c>
      <c r="G12" s="20">
        <f t="shared" si="0"/>
        <v>0.0011283583072978498</v>
      </c>
      <c r="H12" s="20">
        <f t="shared" si="2"/>
        <v>-0.033859955436271405</v>
      </c>
      <c r="I12" s="20">
        <f t="shared" si="3"/>
        <v>-0.01592728823210321</v>
      </c>
      <c r="J12" s="20">
        <f t="shared" si="1"/>
        <v>0.1623052502741158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7833.39</v>
      </c>
      <c r="E13" s="19">
        <f>'[1]евр-индексы'!L34</f>
        <v>7581.179999999999</v>
      </c>
      <c r="F13" s="19">
        <f>'[1]евр-индексы'!I34*1</f>
        <v>7588.2</v>
      </c>
      <c r="G13" s="20">
        <f t="shared" si="0"/>
        <v>0.0009259772225431728</v>
      </c>
      <c r="H13" s="20">
        <f t="shared" si="2"/>
        <v>-0.03130062463377936</v>
      </c>
      <c r="I13" s="20">
        <f t="shared" si="3"/>
        <v>-0.013985496041362677</v>
      </c>
      <c r="J13" s="20">
        <f t="shared" si="1"/>
        <v>0.2526081559347104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6347.24</v>
      </c>
      <c r="E14" s="19">
        <f>'[1]евр-индексы'!L33</f>
        <v>6295.34</v>
      </c>
      <c r="F14" s="19">
        <f>'[1]евр-индексы'!I33*1</f>
        <v>6303.12</v>
      </c>
      <c r="G14" s="20">
        <f t="shared" si="0"/>
        <v>0.0012358347603147468</v>
      </c>
      <c r="H14" s="20">
        <f t="shared" si="2"/>
        <v>-0.006951052741033914</v>
      </c>
      <c r="I14" s="20">
        <f t="shared" si="3"/>
        <v>0.041282092370519496</v>
      </c>
      <c r="J14" s="20">
        <f t="shared" si="1"/>
        <v>0.11565964798006245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11191.34</v>
      </c>
      <c r="E15" s="19">
        <f>'[1]Япония'!C697</f>
        <v>11463.75</v>
      </c>
      <c r="F15" s="19">
        <f>'[1]Япония'!C692</f>
        <v>11357.07</v>
      </c>
      <c r="G15" s="20">
        <f t="shared" si="0"/>
        <v>-0.009305855413804354</v>
      </c>
      <c r="H15" s="20">
        <f t="shared" si="2"/>
        <v>0.014808771782467423</v>
      </c>
      <c r="I15" s="20">
        <f t="shared" si="3"/>
        <v>0.0807960746322347</v>
      </c>
      <c r="J15" s="20">
        <f t="shared" si="1"/>
        <v>0.35358287039345737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7855.97</v>
      </c>
      <c r="E17" s="19">
        <f>'[1]азия-индексы'!S94*1</f>
        <v>7886.94</v>
      </c>
      <c r="F17" s="19">
        <f>'[1]азия-индексы'!K94*1</f>
        <v>7906.65</v>
      </c>
      <c r="G17" s="20">
        <f aca="true" t="shared" si="4" ref="G17:G22">IF(ISERROR(F17/E17-1),"н/д",F17/E17-1)</f>
        <v>0.0024990680796355136</v>
      </c>
      <c r="H17" s="20">
        <f aca="true" t="shared" si="5" ref="H17:H22">IF(ISERROR(F17/D17-1),"н/д",F17/D17-1)</f>
        <v>0.006451144798159891</v>
      </c>
      <c r="I17" s="20">
        <f aca="true" t="shared" si="6" ref="I17:I22">IF(ISERROR(F17/C17-1),"н/д",F17/C17-1)</f>
        <v>0.023957283796489204</v>
      </c>
      <c r="J17" s="20">
        <f aca="true" t="shared" si="7" ref="J17:J22">IF(ISERROR(F17/B17-1),"н/д",F17/B17-1)</f>
        <v>0.11470540135118368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483.42</v>
      </c>
      <c r="E18" s="19">
        <f>'[1]азия-индексы'!S106</f>
        <v>488.36</v>
      </c>
      <c r="F18" s="19">
        <f>'[1]азия-индексы'!K106*1</f>
        <v>490.62</v>
      </c>
      <c r="G18" s="20">
        <f t="shared" si="4"/>
        <v>0.004627733639118725</v>
      </c>
      <c r="H18" s="20">
        <f t="shared" si="5"/>
        <v>0.014893881097182593</v>
      </c>
      <c r="I18" s="20">
        <f>IF(ISERROR(F18/C18-1),"н/д",F18/C18-1)</f>
        <v>0.09719116200017908</v>
      </c>
      <c r="J18" s="20">
        <f t="shared" si="7"/>
        <v>0.4458917835671343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19781.19</v>
      </c>
      <c r="E19" s="19">
        <f>'[1]Индия'!C697</f>
        <v>19639.72</v>
      </c>
      <c r="F19" s="19">
        <f>'[1]Индия'!C692</f>
        <v>19575.9639</v>
      </c>
      <c r="G19" s="20">
        <f t="shared" si="4"/>
        <v>-0.00324628355190415</v>
      </c>
      <c r="H19" s="20">
        <f t="shared" si="5"/>
        <v>-0.010374810615539354</v>
      </c>
      <c r="I19" s="20">
        <f t="shared" si="6"/>
        <v>-0.008436415412014342</v>
      </c>
      <c r="J19" s="20">
        <f t="shared" si="7"/>
        <v>0.23783183641569372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4472.7</v>
      </c>
      <c r="E20" s="19">
        <f>'[1]азия-индексы'!S170</f>
        <v>4496.3</v>
      </c>
      <c r="F20" s="19">
        <f>'[1]азия-индексы'!K170*1</f>
        <v>4501.81</v>
      </c>
      <c r="G20" s="20">
        <f t="shared" si="4"/>
        <v>0.0012254520383427892</v>
      </c>
      <c r="H20" s="20">
        <f t="shared" si="5"/>
        <v>0.0065083730185346855</v>
      </c>
      <c r="I20" s="20">
        <f t="shared" si="6"/>
        <v>0.023582964423192854</v>
      </c>
      <c r="J20" s="20">
        <f>IF(ISERROR(F20/B20-1),"н/д",F20/B20-1)</f>
        <v>0.1575543767533112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2419.02</v>
      </c>
      <c r="E21" s="19">
        <f>'[1]азия-индексы'!S141</f>
        <v>2434.48</v>
      </c>
      <c r="F21" s="19">
        <f>'[1]азия-индексы'!K141*1</f>
        <v>2418.53</v>
      </c>
      <c r="G21" s="20">
        <f t="shared" si="4"/>
        <v>-0.0065517071407446</v>
      </c>
      <c r="H21" s="20">
        <f t="shared" si="5"/>
        <v>-0.0002025613678265925</v>
      </c>
      <c r="I21" s="20">
        <f t="shared" si="6"/>
        <v>0.06259034212480286</v>
      </c>
      <c r="J21" s="20">
        <f t="shared" si="7"/>
        <v>0.0992668615036385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59761.49</v>
      </c>
      <c r="E22" s="19">
        <f>'[1]Бразилия'!C697</f>
        <v>59444.97</v>
      </c>
      <c r="F22" s="19">
        <f>'[1]Бразилия'!C692</f>
        <v>58951.07</v>
      </c>
      <c r="G22" s="20">
        <f t="shared" si="4"/>
        <v>-0.008308524674165096</v>
      </c>
      <c r="H22" s="20">
        <f t="shared" si="5"/>
        <v>-0.01356090686493927</v>
      </c>
      <c r="I22" s="20">
        <f t="shared" si="6"/>
        <v>-0.04814060589150715</v>
      </c>
      <c r="J22" s="20">
        <f t="shared" si="7"/>
        <v>0.005984603851477255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115.8</v>
      </c>
      <c r="E24" s="19">
        <f>'[1]нефть Brent'!C697</f>
        <v>115.84</v>
      </c>
      <c r="F24" s="29">
        <f>'[1]нефть Brent'!C692</f>
        <v>116.5411</v>
      </c>
      <c r="G24" s="20">
        <f>IF(ISERROR(F24/E24-1),"н/д",F24/E24-1)</f>
        <v>0.006052313535911624</v>
      </c>
      <c r="H24" s="20">
        <f aca="true" t="shared" si="8" ref="H24:H33">IF(ISERROR(F24/D24-1),"н/д",F24/D24-1)</f>
        <v>0.00639982728842825</v>
      </c>
      <c r="I24" s="20">
        <f aca="true" t="shared" si="9" ref="I24:I33">IF(ISERROR(F24/C24-1),"н/д",F24/C24-1)</f>
        <v>0.049730679156908764</v>
      </c>
      <c r="J24" s="20">
        <f>IF(ISERROR(F24/B24-1),"н/д",F24/B24-1)</f>
        <v>0.03638150289017328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97.77</v>
      </c>
      <c r="E25" s="19">
        <f>'[1]сырье'!P83</f>
        <v>96.62</v>
      </c>
      <c r="F25" s="29">
        <f>'[1]сырье'!M83*1</f>
        <v>96.87</v>
      </c>
      <c r="G25" s="20">
        <f aca="true" t="shared" si="10" ref="G25:G33">IF(ISERROR(F25/E25-1),"н/д",F25/E25-1)</f>
        <v>0.0025874560132477242</v>
      </c>
      <c r="H25" s="20">
        <f t="shared" si="8"/>
        <v>-0.009205277692543645</v>
      </c>
      <c r="I25" s="20">
        <f t="shared" si="9"/>
        <v>0.03982395878059264</v>
      </c>
      <c r="J25" s="20">
        <f aca="true" t="shared" si="11" ref="J25:J31">IF(ISERROR(F25/B25-1),"н/д",F25/B25-1)</f>
        <v>-0.043825880959431296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1670.6</v>
      </c>
      <c r="E26" s="19">
        <f>'[1]Золото'!C697</f>
        <v>1678.8</v>
      </c>
      <c r="F26" s="19">
        <f>'[1]Золото'!C692</f>
        <v>1677.31</v>
      </c>
      <c r="G26" s="20">
        <f t="shared" si="10"/>
        <v>-0.0008875387181319638</v>
      </c>
      <c r="H26" s="20">
        <f t="shared" si="8"/>
        <v>0.004016521010415497</v>
      </c>
      <c r="I26" s="20">
        <f t="shared" si="9"/>
        <v>0.009090362170617095</v>
      </c>
      <c r="J26" s="20">
        <f t="shared" si="11"/>
        <v>0.04303685523745937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8343.44</v>
      </c>
      <c r="E27" s="19">
        <f>'[1]Медь'!C697</f>
        <v>8246.43</v>
      </c>
      <c r="F27" s="19">
        <f>'[1]Медь'!C692</f>
        <v>8250.49</v>
      </c>
      <c r="G27" s="20">
        <f t="shared" si="10"/>
        <v>0.0004923342585820834</v>
      </c>
      <c r="H27" s="20">
        <f t="shared" si="8"/>
        <v>-0.01114048881516505</v>
      </c>
      <c r="I27" s="20">
        <f t="shared" si="9"/>
        <v>0.01915527545204565</v>
      </c>
      <c r="J27" s="20">
        <f t="shared" si="11"/>
        <v>0.09553844050389348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18625</v>
      </c>
      <c r="E28" s="19">
        <f>'[1]Никель'!C697</f>
        <v>18325</v>
      </c>
      <c r="F28" s="19">
        <f>'[1]Никель'!C692</f>
        <v>18275</v>
      </c>
      <c r="G28" s="20">
        <f t="shared" si="10"/>
        <v>-0.0027285129604365244</v>
      </c>
      <c r="H28" s="20">
        <f t="shared" si="8"/>
        <v>-0.018791946308724827</v>
      </c>
      <c r="I28" s="20">
        <f t="shared" si="9"/>
        <v>0.0548340548340549</v>
      </c>
      <c r="J28" s="20">
        <f t="shared" si="11"/>
        <v>-0.04319712192569336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2125</v>
      </c>
      <c r="E29" s="19">
        <f>'[1]Алюминий'!C697</f>
        <v>2099</v>
      </c>
      <c r="F29" s="19">
        <f>'[1]Алюминий'!C692</f>
        <v>2089.5</v>
      </c>
      <c r="G29" s="20">
        <f t="shared" si="10"/>
        <v>-0.004525964745116684</v>
      </c>
      <c r="H29" s="20">
        <f t="shared" si="8"/>
        <v>-0.016705882352941126</v>
      </c>
      <c r="I29" s="20">
        <f t="shared" si="9"/>
        <v>0.010885341074020394</v>
      </c>
      <c r="J29" s="20">
        <f t="shared" si="11"/>
        <v>-0.008777436380772774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82.97999999999999</v>
      </c>
      <c r="E30" s="19">
        <f>'[1]сырье'!P102</f>
        <v>81.72</v>
      </c>
      <c r="F30" s="19" t="str">
        <f>'[1]сырье'!M102</f>
        <v>82,00</v>
      </c>
      <c r="G30" s="20">
        <f t="shared" si="10"/>
        <v>0.0034263338228095463</v>
      </c>
      <c r="H30" s="20">
        <f t="shared" si="8"/>
        <v>-0.011810074716799068</v>
      </c>
      <c r="I30" s="20">
        <f t="shared" si="9"/>
        <v>0.09158679446219375</v>
      </c>
      <c r="J30" s="20">
        <f t="shared" si="11"/>
        <v>-0.14973040232268764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18.78</v>
      </c>
      <c r="E31" s="19">
        <f>'[1]Сахар'!C697</f>
        <v>18.56</v>
      </c>
      <c r="F31" s="19">
        <f>'[1]Сахар'!C692</f>
        <v>17.36</v>
      </c>
      <c r="G31" s="20">
        <f t="shared" si="10"/>
        <v>-0.06465517241379304</v>
      </c>
      <c r="H31" s="20">
        <f t="shared" si="8"/>
        <v>-0.07561235356762519</v>
      </c>
      <c r="I31" s="20">
        <f t="shared" si="9"/>
        <v>-0.07953340402969244</v>
      </c>
      <c r="J31" s="20">
        <f t="shared" si="11"/>
        <v>-0.2546157148990983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736</v>
      </c>
      <c r="E32" s="19">
        <f>'[1]сырье'!P99</f>
        <v>722.5</v>
      </c>
      <c r="F32" s="19">
        <f>'[1]сырье'!M99*1</f>
        <v>720</v>
      </c>
      <c r="G32" s="20">
        <f t="shared" si="10"/>
        <v>-0.0034602076124568004</v>
      </c>
      <c r="H32" s="20">
        <f t="shared" si="8"/>
        <v>-0.021739130434782594</v>
      </c>
      <c r="I32" s="20">
        <f t="shared" si="9"/>
        <v>0.04537205081669682</v>
      </c>
      <c r="J32" s="20">
        <f>IF(ISERROR(F32/B32-1),"н/д",F32/B32-1)</f>
        <v>0.10429447852760743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765</v>
      </c>
      <c r="E33" s="19">
        <f>'[1]Пшеница'!C697</f>
        <v>761.4</v>
      </c>
      <c r="F33" s="19">
        <f>'[1]Пшеница'!C692</f>
        <v>761.5077</v>
      </c>
      <c r="G33" s="20">
        <f t="shared" si="10"/>
        <v>0.00014144996059894943</v>
      </c>
      <c r="H33" s="20">
        <f t="shared" si="8"/>
        <v>-0.004565098039215676</v>
      </c>
      <c r="I33" s="20">
        <f t="shared" si="9"/>
        <v>0.014802372068230207</v>
      </c>
      <c r="J33" s="20">
        <f>IF(ISERROR(F33/B33-1),"н/д",F33/B33-1)</f>
        <v>0.09098524355300852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41306</v>
      </c>
      <c r="E35" s="14">
        <f>IF(J35=2,F35-3,F35-1)</f>
        <v>41311</v>
      </c>
      <c r="F35" s="33">
        <f>I1</f>
        <v>41312</v>
      </c>
      <c r="G35" s="34"/>
      <c r="H35" s="35"/>
      <c r="I35" s="34"/>
      <c r="J35" s="36">
        <f>WEEKDAY(F35)</f>
        <v>5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813.3</v>
      </c>
      <c r="E37" s="19">
        <f>'[1]ост. ср-тв на кс'!AC5</f>
        <v>927.4</v>
      </c>
      <c r="F37" s="19">
        <f>'[1]ост. ср-тв на кс'!AB5</f>
        <v>622.5</v>
      </c>
      <c r="G37" s="20">
        <f t="shared" si="12"/>
        <v>-0.328768600388182</v>
      </c>
      <c r="H37" s="20">
        <f aca="true" t="shared" si="13" ref="H37:H42">IF(ISERROR(F37/D37-1),"н/д",F37/D37-1)</f>
        <v>-0.23459977867945403</v>
      </c>
      <c r="I37" s="20">
        <f aca="true" t="shared" si="14" ref="I37:I42">IF(ISERROR(F37/C37-1),"н/д",F37/C37-1)</f>
        <v>-0.544456641053787</v>
      </c>
      <c r="J37" s="20">
        <f aca="true" t="shared" si="15" ref="J37:J42">IF(ISERROR(F37/B37-1),"н/д",F37/B37-1)</f>
        <v>-0.365702058284084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612</v>
      </c>
      <c r="E38" s="19">
        <f>'[1]ост. ср-тв на кс'!AE5</f>
        <v>739.7</v>
      </c>
      <c r="F38" s="19">
        <f>'[1]ост. ср-тв на кс'!AD5</f>
        <v>423.1</v>
      </c>
      <c r="G38" s="20">
        <f t="shared" si="12"/>
        <v>-0.42801135595511697</v>
      </c>
      <c r="H38" s="20">
        <f t="shared" si="13"/>
        <v>-0.30866013071895426</v>
      </c>
      <c r="I38" s="20">
        <f t="shared" si="14"/>
        <v>-0.569056834385822</v>
      </c>
      <c r="J38" s="20">
        <f t="shared" si="15"/>
        <v>-0.4247450713800136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6.59</v>
      </c>
      <c r="E39" s="28">
        <f>'[1]mibid-mibor'!C8</f>
        <v>6.55</v>
      </c>
      <c r="F39" s="28">
        <f>'[1]mibid-mibor'!D8</f>
        <v>6.55</v>
      </c>
      <c r="G39" s="20">
        <f t="shared" si="12"/>
        <v>0</v>
      </c>
      <c r="H39" s="20">
        <f t="shared" si="13"/>
        <v>-0.006069802731411222</v>
      </c>
      <c r="I39" s="20">
        <f t="shared" si="14"/>
        <v>-0.022388059701492602</v>
      </c>
      <c r="J39" s="20">
        <f t="shared" si="15"/>
        <v>0.03149606299212593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7.33</v>
      </c>
      <c r="E40" s="28">
        <f>'[1]mibid-mibor'!E8</f>
        <v>7.33</v>
      </c>
      <c r="F40" s="28">
        <f>'[1]mibid-mibor'!F8</f>
        <v>7.33</v>
      </c>
      <c r="G40" s="20">
        <f t="shared" si="12"/>
        <v>0</v>
      </c>
      <c r="H40" s="20">
        <f t="shared" si="13"/>
        <v>0</v>
      </c>
      <c r="I40" s="20">
        <f t="shared" si="14"/>
        <v>-0.026560424966799445</v>
      </c>
      <c r="J40" s="20">
        <f t="shared" si="15"/>
        <v>-0.008119079837618393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30.0161</v>
      </c>
      <c r="E41" s="28">
        <v>30.1231</v>
      </c>
      <c r="F41" s="28">
        <v>29.9598</v>
      </c>
      <c r="G41" s="20">
        <f>IF(ISERROR(F41/E41-1),"н/д",F41/E41-1)</f>
        <v>-0.005421088798961526</v>
      </c>
      <c r="H41" s="20">
        <f>IF(ISERROR(F41/D41-1),"н/д",F41/D41-1)</f>
        <v>-0.0018756600624331154</v>
      </c>
      <c r="I41" s="20">
        <f t="shared" si="14"/>
        <v>-0.013594445011473999</v>
      </c>
      <c r="J41" s="20">
        <f t="shared" si="15"/>
        <v>-0.06946014928042332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40.7138</v>
      </c>
      <c r="E42" s="28">
        <v>40.6029</v>
      </c>
      <c r="F42" s="28">
        <v>40.6435</v>
      </c>
      <c r="G42" s="20">
        <f t="shared" si="12"/>
        <v>0.0009999285765303068</v>
      </c>
      <c r="H42" s="20">
        <f t="shared" si="13"/>
        <v>-0.0017266872657427657</v>
      </c>
      <c r="I42" s="20">
        <f t="shared" si="14"/>
        <v>0.010313558015939028</v>
      </c>
      <c r="J42" s="20">
        <f t="shared" si="15"/>
        <v>-0.02466409255847135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41285</v>
      </c>
      <c r="E43" s="38">
        <f>'[1]ЗВР-cbr'!D4</f>
        <v>41292</v>
      </c>
      <c r="F43" s="38">
        <f>'[1]ЗВР-cbr'!D3</f>
        <v>41299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526,4</v>
      </c>
      <c r="E44" s="19" t="str">
        <f>'[1]ЗВР-cbr'!L4</f>
        <v>530,4</v>
      </c>
      <c r="F44" s="19" t="str">
        <f>'[1]ЗВР-cbr'!L3</f>
        <v>530,7</v>
      </c>
      <c r="G44" s="20">
        <f>IF(ISERROR(F44/E44-1),"н/д",F44/E44-1)</f>
        <v>0.0005656108597287268</v>
      </c>
      <c r="H44" s="20"/>
      <c r="I44" s="20">
        <f>IF(ISERROR(F44/C44-1),"н/д",F44/C44-1)</f>
        <v>0.06566265060240983</v>
      </c>
      <c r="J44" s="20">
        <f>IF(ISERROR(F44/B44-1),"н/д",F44/B44-1)</f>
        <v>0.21247429746401658</v>
      </c>
      <c r="K44" s="13"/>
    </row>
    <row r="45" spans="1:11" ht="18.75">
      <c r="A45" s="40"/>
      <c r="B45" s="38">
        <v>40909</v>
      </c>
      <c r="C45" s="38">
        <v>41275</v>
      </c>
      <c r="D45" s="38">
        <v>41275</v>
      </c>
      <c r="E45" s="38">
        <v>41295</v>
      </c>
      <c r="F45" s="38">
        <v>41302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0</v>
      </c>
      <c r="E46" s="42">
        <v>0.6</v>
      </c>
      <c r="F46" s="42">
        <v>0.8</v>
      </c>
      <c r="G46" s="20">
        <f>IF(ISERROR(F46-E46),"н/д",F46-E46)/100</f>
        <v>0.0020000000000000005</v>
      </c>
      <c r="H46" s="20">
        <f>IF(ISERROR(F46-D46),"н/д",F46-D46)/100</f>
        <v>0.008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41194</v>
      </c>
      <c r="E47" s="44">
        <f>'[1]M2'!P23</f>
        <v>41224</v>
      </c>
      <c r="F47" s="44">
        <f>'[1]M2'!P22</f>
        <v>41255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24739.2</v>
      </c>
      <c r="E48" s="19">
        <f>'[1]M2'!Q23</f>
        <v>25080.6</v>
      </c>
      <c r="F48" s="19">
        <f>'[1]M2'!Q22</f>
        <v>27405.4</v>
      </c>
      <c r="G48" s="20"/>
      <c r="H48" s="20">
        <f>IF(ISERROR(F48/D48-1),"н/д",F48/D48-1)</f>
        <v>0.10777228042943987</v>
      </c>
      <c r="I48" s="20">
        <f>IF(ISERROR(F48/C48-1),"н/д",F48/C48-1)</f>
        <v>0.11935988498188554</v>
      </c>
      <c r="J48" s="20">
        <f>IF(ISERROR(F48/B48-1),"н/д",F48/B48-1)</f>
        <v>0.3694551741713681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'[1]ПромПр-во'!B42</f>
        <v>101.8</v>
      </c>
      <c r="E49" s="19">
        <f>'[1]ПромПр-во'!B43</f>
        <v>101.9</v>
      </c>
      <c r="F49" s="19">
        <f>'[1]ПромПр-во'!B44</f>
        <v>101.4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41183</v>
      </c>
      <c r="E54" s="44">
        <v>41214</v>
      </c>
      <c r="F54" s="44">
        <v>41244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1070.9</v>
      </c>
      <c r="E55" s="19">
        <f>'[1]Дох-Расх фед.б.'!J5*1</f>
        <v>951.4</v>
      </c>
      <c r="F55" s="19">
        <f>'[1]Дох-Расх фед.б.'!J4*1</f>
        <v>1451.5</v>
      </c>
      <c r="G55" s="20">
        <f>IF(ISERROR(F55/E55-1),"н/д",F55/E55-1)</f>
        <v>0.5256464158082825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989.9</v>
      </c>
      <c r="E56" s="19">
        <f>'[1]Дох-Расх фед.б.'!J29*1</f>
        <v>879.5</v>
      </c>
      <c r="F56" s="19">
        <f>'[1]Дох-Расх фед.б.'!J28*1</f>
        <v>2253</v>
      </c>
      <c r="G56" s="20">
        <f>IF(ISERROR(F56/E56-1),"н/д",F56/E56-1)</f>
        <v>1.5616827743035815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81.00000000000011</v>
      </c>
      <c r="E57" s="25">
        <f>E55-E56</f>
        <v>71.89999999999998</v>
      </c>
      <c r="F57" s="19">
        <f>F55-F56</f>
        <v>-801.5</v>
      </c>
      <c r="G57" s="20"/>
      <c r="H57" s="20"/>
      <c r="I57" s="8"/>
      <c r="J57" s="13"/>
    </row>
    <row r="58" spans="1:10" ht="18.75">
      <c r="A58" s="6" t="s">
        <v>2</v>
      </c>
      <c r="B58" s="44" t="s">
        <v>69</v>
      </c>
      <c r="C58" s="44" t="s">
        <v>62</v>
      </c>
      <c r="D58" s="44">
        <v>41153</v>
      </c>
      <c r="E58" s="44">
        <v>41183</v>
      </c>
      <c r="F58" s="44">
        <v>41214</v>
      </c>
      <c r="G58" s="47" t="s">
        <v>64</v>
      </c>
      <c r="H58" s="6" t="s">
        <v>65</v>
      </c>
      <c r="I58" s="13"/>
      <c r="J58" s="5"/>
    </row>
    <row r="59" spans="1:10" ht="37.5">
      <c r="A59" s="18" t="s">
        <v>70</v>
      </c>
      <c r="B59" s="42">
        <v>400.42</v>
      </c>
      <c r="C59" s="42">
        <v>522</v>
      </c>
      <c r="D59" s="42">
        <v>44.045</v>
      </c>
      <c r="E59" s="42">
        <v>46.052</v>
      </c>
      <c r="F59" s="42">
        <v>45.447</v>
      </c>
      <c r="G59" s="20">
        <f>IF(ISERROR(F59/E59-1),"н/д",F59/E59-1)</f>
        <v>-0.013137323026144343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71</v>
      </c>
      <c r="B60" s="42">
        <v>248.74</v>
      </c>
      <c r="C60" s="42">
        <v>323.2</v>
      </c>
      <c r="D60" s="42">
        <v>26.916</v>
      </c>
      <c r="E60" s="42">
        <v>31.553</v>
      </c>
      <c r="F60" s="42">
        <v>30.091</v>
      </c>
      <c r="G60" s="20">
        <f>IF(ISERROR(F60/E60-1),"н/д",F60/E60-1)</f>
        <v>-0.04633473837669955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72</v>
      </c>
      <c r="B61" s="42">
        <f>B59-B60</f>
        <v>151.68</v>
      </c>
      <c r="C61" s="42">
        <f>C59-C60</f>
        <v>198.8</v>
      </c>
      <c r="D61" s="42">
        <f>D59-D60</f>
        <v>17.129</v>
      </c>
      <c r="E61" s="42">
        <f>E59-E60</f>
        <v>14.498999999999999</v>
      </c>
      <c r="F61" s="42">
        <f>F59-F60</f>
        <v>15.356000000000002</v>
      </c>
      <c r="G61" s="20">
        <f>IF(ISERROR(F61/E61-1),"н/д",F61/E61-1)</f>
        <v>0.05910752465687308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69</v>
      </c>
      <c r="C62" s="44" t="s">
        <v>62</v>
      </c>
      <c r="D62" s="44" t="s">
        <v>73</v>
      </c>
      <c r="E62" s="44" t="s">
        <v>74</v>
      </c>
      <c r="F62" s="44" t="s">
        <v>75</v>
      </c>
      <c r="G62" s="47" t="s">
        <v>76</v>
      </c>
      <c r="H62" s="6" t="s">
        <v>65</v>
      </c>
      <c r="I62" s="8"/>
      <c r="J62" s="8"/>
      <c r="K62" s="13"/>
    </row>
    <row r="63" spans="1:11" ht="56.25">
      <c r="A63" s="18" t="s">
        <v>77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69</v>
      </c>
      <c r="C64" s="44" t="s">
        <v>62</v>
      </c>
      <c r="D64" s="44">
        <v>41153</v>
      </c>
      <c r="E64" s="44">
        <v>41183</v>
      </c>
      <c r="F64" s="44">
        <v>41214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78</v>
      </c>
      <c r="B65" s="19">
        <v>9805.362</v>
      </c>
      <c r="C65" s="19">
        <v>11871.363</v>
      </c>
      <c r="D65" s="19">
        <v>13032.058</v>
      </c>
      <c r="E65" s="19">
        <v>13057.606</v>
      </c>
      <c r="F65" s="19">
        <v>13196.495</v>
      </c>
      <c r="G65" s="20">
        <f>IF(ISERROR(F65/E65-1),"н/д",F65/E65-1)</f>
        <v>0.010636635842741882</v>
      </c>
      <c r="H65" s="20">
        <f>IF(ISERROR(C65/B65-1),"н/д",C65/B65-1)</f>
        <v>0.21070114494498005</v>
      </c>
      <c r="I65" s="13"/>
      <c r="J65" s="5"/>
    </row>
    <row r="66" spans="1:11" ht="18.75">
      <c r="A66" s="18" t="s">
        <v>79</v>
      </c>
      <c r="B66" s="19">
        <v>7.5</v>
      </c>
      <c r="C66" s="19">
        <v>6.6</v>
      </c>
      <c r="D66" s="19">
        <v>5.2</v>
      </c>
      <c r="E66" s="19">
        <v>5.3</v>
      </c>
      <c r="F66" s="19">
        <v>5.4</v>
      </c>
      <c r="G66" s="20">
        <f>IF(ISERROR(F66/E66-1),"н/д",F66/E66-1)</f>
        <v>0.018867924528301883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74:G65536 G69 G53 G43 G23 G34:G35 G3:G5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46:H46 G37:G42 H16:J16 G24:G33 G36:J36 G55:G57 H61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2013-02-07T09:08:47Z</dcterms:created>
  <dcterms:modified xsi:type="dcterms:W3CDTF">2013-02-07T09:09:51Z</dcterms:modified>
  <cp:category/>
  <cp:version/>
  <cp:contentType/>
  <cp:contentStatus/>
</cp:coreProperties>
</file>