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<sst xmlns="http://schemas.openxmlformats.org/spreadsheetml/2006/main" count="95" uniqueCount="80">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</sst>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7906,65</v>
          </cell>
          <cell r="S94">
            <v>7886.94</v>
          </cell>
        </row>
        <row r="106">
          <cell r="K106" t="str">
            <v>494,03</v>
          </cell>
          <cell r="S106">
            <v>490.61999999999995</v>
          </cell>
        </row>
        <row r="141">
          <cell r="K141" t="str">
            <v>2432,40</v>
          </cell>
          <cell r="S141">
            <v>2418.53</v>
          </cell>
        </row>
        <row r="170">
          <cell r="K170" t="str">
            <v>4497,50</v>
          </cell>
          <cell r="S170">
            <v>4494.08</v>
          </cell>
        </row>
      </sheetData>
      <sheetData sheetId="2">
        <row r="33">
          <cell r="I33" t="str">
            <v>6266,95</v>
          </cell>
          <cell r="L33">
            <v>6228.42</v>
          </cell>
        </row>
        <row r="34">
          <cell r="I34" t="str">
            <v>7618,43</v>
          </cell>
          <cell r="L34">
            <v>7590.85</v>
          </cell>
        </row>
        <row r="168">
          <cell r="I168" t="str">
            <v>3625,95</v>
          </cell>
          <cell r="L168">
            <v>3600.23</v>
          </cell>
        </row>
      </sheetData>
      <sheetData sheetId="3">
        <row r="3">
          <cell r="D3">
            <v>41306</v>
          </cell>
          <cell r="L3" t="str">
            <v>533,5</v>
          </cell>
        </row>
        <row r="4">
          <cell r="D4">
            <v>41299</v>
          </cell>
          <cell r="L4" t="str">
            <v>530,7</v>
          </cell>
        </row>
        <row r="5">
          <cell r="D5">
            <v>41292</v>
          </cell>
          <cell r="L5" t="str">
            <v>530,4</v>
          </cell>
        </row>
      </sheetData>
      <sheetData sheetId="4">
        <row r="8">
          <cell r="C8">
            <v>6.53</v>
          </cell>
          <cell r="D8">
            <v>6.53</v>
          </cell>
          <cell r="E8">
            <v>7.29</v>
          </cell>
          <cell r="F8">
            <v>7.29</v>
          </cell>
        </row>
      </sheetData>
      <sheetData sheetId="5">
        <row r="7">
          <cell r="L7">
            <v>29.9598</v>
          </cell>
          <cell r="Q7">
            <v>30.0496</v>
          </cell>
        </row>
        <row r="9">
          <cell r="L9">
            <v>40.6435</v>
          </cell>
          <cell r="Q9">
            <v>40.6691</v>
          </cell>
        </row>
      </sheetData>
      <sheetData sheetId="6">
        <row r="83">
          <cell r="M83" t="str">
            <v>96,00</v>
          </cell>
          <cell r="P83">
            <v>95.84</v>
          </cell>
        </row>
        <row r="99">
          <cell r="M99" t="str">
            <v>709,50</v>
          </cell>
          <cell r="P99">
            <v>710.75</v>
          </cell>
        </row>
        <row r="102">
          <cell r="M102" t="str">
            <v>81,60</v>
          </cell>
          <cell r="P102">
            <v>81.39999999999999</v>
          </cell>
        </row>
      </sheetData>
      <sheetData sheetId="7">
        <row r="22">
          <cell r="P22">
            <v>41255</v>
          </cell>
          <cell r="Q22">
            <v>27405.4</v>
          </cell>
        </row>
        <row r="23">
          <cell r="P23">
            <v>41224</v>
          </cell>
          <cell r="Q23">
            <v>25080.6</v>
          </cell>
        </row>
        <row r="24">
          <cell r="P24">
            <v>41194</v>
          </cell>
          <cell r="Q24">
            <v>24739.2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42">
          <cell r="B42">
            <v>101.8</v>
          </cell>
        </row>
        <row r="43">
          <cell r="B43">
            <v>101.9</v>
          </cell>
        </row>
        <row r="44">
          <cell r="B44">
            <v>101.4</v>
          </cell>
        </row>
      </sheetData>
      <sheetData sheetId="10">
        <row r="5">
          <cell r="AB5">
            <v>539.5</v>
          </cell>
          <cell r="AC5">
            <v>622.5</v>
          </cell>
          <cell r="AD5">
            <v>351.4</v>
          </cell>
          <cell r="AE5">
            <v>423.1</v>
          </cell>
        </row>
      </sheetData>
      <sheetData sheetId="12">
        <row r="692">
          <cell r="C692">
            <v>116.5129</v>
          </cell>
        </row>
        <row r="697">
          <cell r="C697">
            <v>116.33</v>
          </cell>
        </row>
      </sheetData>
      <sheetData sheetId="13">
        <row r="692">
          <cell r="C692">
            <v>1671.19</v>
          </cell>
        </row>
        <row r="697">
          <cell r="C697">
            <v>1671.3</v>
          </cell>
        </row>
      </sheetData>
      <sheetData sheetId="14">
        <row r="692">
          <cell r="C692">
            <v>8249.58</v>
          </cell>
        </row>
        <row r="697">
          <cell r="C697">
            <v>8216.67</v>
          </cell>
        </row>
      </sheetData>
      <sheetData sheetId="15">
        <row r="692">
          <cell r="C692">
            <v>18297</v>
          </cell>
        </row>
        <row r="697">
          <cell r="C697">
            <v>18175</v>
          </cell>
        </row>
      </sheetData>
      <sheetData sheetId="16">
        <row r="692">
          <cell r="C692">
            <v>2108.04</v>
          </cell>
        </row>
        <row r="697">
          <cell r="C697">
            <v>2099</v>
          </cell>
        </row>
      </sheetData>
      <sheetData sheetId="17">
        <row r="692">
          <cell r="C692">
            <v>17.42</v>
          </cell>
        </row>
        <row r="697">
          <cell r="C697">
            <v>18.19</v>
          </cell>
        </row>
      </sheetData>
      <sheetData sheetId="18">
        <row r="692">
          <cell r="C692">
            <v>758</v>
          </cell>
        </row>
        <row r="697">
          <cell r="C697">
            <v>756</v>
          </cell>
        </row>
      </sheetData>
      <sheetData sheetId="19">
        <row r="692">
          <cell r="C692">
            <v>19580.1683</v>
          </cell>
        </row>
        <row r="697">
          <cell r="C697">
            <v>19580.32</v>
          </cell>
        </row>
      </sheetData>
      <sheetData sheetId="20">
        <row r="692">
          <cell r="C692">
            <v>58372.46</v>
          </cell>
        </row>
        <row r="697">
          <cell r="C697">
            <v>58951.07</v>
          </cell>
        </row>
      </sheetData>
      <sheetData sheetId="21">
        <row r="692">
          <cell r="C692">
            <v>11153.16</v>
          </cell>
        </row>
        <row r="697">
          <cell r="C697">
            <v>11357.07</v>
          </cell>
        </row>
      </sheetData>
      <sheetData sheetId="22">
        <row r="692">
          <cell r="C692">
            <v>1509.39</v>
          </cell>
        </row>
        <row r="697">
          <cell r="C697">
            <v>1512.12</v>
          </cell>
        </row>
      </sheetData>
      <sheetData sheetId="23">
        <row r="692">
          <cell r="C692">
            <v>3165.13</v>
          </cell>
        </row>
        <row r="697">
          <cell r="C697">
            <v>3168.48</v>
          </cell>
        </row>
      </sheetData>
      <sheetData sheetId="24">
        <row r="692">
          <cell r="C692">
            <v>13944.05</v>
          </cell>
        </row>
        <row r="697">
          <cell r="C697">
            <v>13986.52</v>
          </cell>
        </row>
      </sheetData>
      <sheetData sheetId="25">
        <row r="692">
          <cell r="C692">
            <v>1517.11</v>
          </cell>
        </row>
        <row r="697">
          <cell r="C697">
            <v>1525.88</v>
          </cell>
        </row>
      </sheetData>
      <sheetData sheetId="26">
        <row r="692">
          <cell r="C692">
            <v>1584.91</v>
          </cell>
        </row>
        <row r="697">
          <cell r="C697">
            <v>1595.36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41313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41306</v>
      </c>
      <c r="E4" s="14">
        <f>IF(J4=2,F4-3,F4-1)</f>
        <v>41312</v>
      </c>
      <c r="F4" s="14">
        <f>I1</f>
        <v>41313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1628.31</v>
      </c>
      <c r="E6" s="19">
        <f>'[1]РТС'!C697</f>
        <v>1595.36</v>
      </c>
      <c r="F6" s="19">
        <f>'[1]РТС'!C692</f>
        <v>1584.91</v>
      </c>
      <c r="G6" s="20">
        <f>IF(ISERROR(F6/E6-1),"н/д",F6/E6-1)</f>
        <v>-0.006550245712566349</v>
      </c>
      <c r="H6" s="20">
        <f>IF(ISERROR(F6/D6-1),"н/д",F6/D6-1)</f>
        <v>-0.026653401379344133</v>
      </c>
      <c r="I6" s="20">
        <f>IF(ISERROR(F6/C6-1),"н/д",F6/C6-1)</f>
        <v>0.0055897468434744635</v>
      </c>
      <c r="J6" s="20">
        <f>IF(ISERROR(F6/B6-1),"н/д",F6/B6-1)</f>
        <v>0.10817897809915666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1547.22</v>
      </c>
      <c r="E7" s="19">
        <f>'[1]ММВБ'!C697</f>
        <v>1525.88</v>
      </c>
      <c r="F7" s="19">
        <f>'[1]ММВБ'!C692</f>
        <v>1517.11</v>
      </c>
      <c r="G7" s="20">
        <f>IF(ISERROR(F7/E7-1),"н/д",F7/E7-1)</f>
        <v>-0.005747503080189897</v>
      </c>
      <c r="H7" s="20">
        <f>IF(ISERROR(F7/D7-1),"н/д",F7/D7-1)</f>
        <v>-0.019460710176962603</v>
      </c>
      <c r="I7" s="20">
        <f>IF(ISERROR(F7/C7-1),"н/д",F7/C7-1)</f>
        <v>0.0015117307666916435</v>
      </c>
      <c r="J7" s="20">
        <f>IF(ISERROR(F7/B7-1),"н/д",F7/B7-1)</f>
        <v>0.04746946942101227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13860.58</v>
      </c>
      <c r="E9" s="19">
        <f>'[1]DJIA (США)'!C697</f>
        <v>13986.52</v>
      </c>
      <c r="F9" s="19">
        <f>'[1]DJIA (США)'!C692</f>
        <v>13944.05</v>
      </c>
      <c r="G9" s="20">
        <f aca="true" t="shared" si="0" ref="G9:G15">IF(ISERROR(F9/E9-1),"н/д",F9/E9-1)</f>
        <v>-0.0030364951396059103</v>
      </c>
      <c r="H9" s="20">
        <f>IF(ISERROR(F9/D9-1),"н/д",F9/D9-1)</f>
        <v>0.00602211451468837</v>
      </c>
      <c r="I9" s="20">
        <f>IF(ISERROR(F9/C9-1),"н/д",F9/C9-1)</f>
        <v>0.04182216613656742</v>
      </c>
      <c r="J9" s="20">
        <f aca="true" t="shared" si="1" ref="J9:J15">IF(ISERROR(F9/B9-1),"н/д",F9/B9-1)</f>
        <v>0.12816521130601988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3142.13</v>
      </c>
      <c r="E10" s="19">
        <f>'[1]NASDAQ Composite (США)'!C697</f>
        <v>3168.48</v>
      </c>
      <c r="F10" s="19">
        <f>'[1]NASDAQ Composite (США)'!C692</f>
        <v>3165.13</v>
      </c>
      <c r="G10" s="20">
        <f t="shared" si="0"/>
        <v>-0.0010572892996010275</v>
      </c>
      <c r="H10" s="20">
        <f aca="true" t="shared" si="2" ref="H10:H15">IF(ISERROR(F10/D10-1),"н/д",F10/D10-1)</f>
        <v>0.007319875371165407</v>
      </c>
      <c r="I10" s="20">
        <f aca="true" t="shared" si="3" ref="I10:I15">IF(ISERROR(F10/C10-1),"н/д",F10/C10-1)</f>
        <v>0.021401763902917592</v>
      </c>
      <c r="J10" s="20">
        <f t="shared" si="1"/>
        <v>0.1835771715933887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1498.11</v>
      </c>
      <c r="E11" s="19">
        <f>'[1]S&amp;P500 (США)'!C697</f>
        <v>1512.12</v>
      </c>
      <c r="F11" s="19">
        <f>'[1]S&amp;P500 (США)'!C692</f>
        <v>1509.39</v>
      </c>
      <c r="G11" s="20">
        <f t="shared" si="0"/>
        <v>-0.0018054122688674346</v>
      </c>
      <c r="H11" s="20">
        <f>IF(ISERROR(F11/D11-1),"н/д",F11/D11-1)</f>
        <v>0.007529487153813852</v>
      </c>
      <c r="I11" s="20">
        <f t="shared" si="3"/>
        <v>0.03249218477450433</v>
      </c>
      <c r="J11" s="20">
        <f t="shared" si="1"/>
        <v>0.18122996907940947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3774.37</v>
      </c>
      <c r="E12" s="19">
        <f>'[1]евр-индексы'!L168</f>
        <v>3600.23</v>
      </c>
      <c r="F12" s="19">
        <f>'[1]евр-индексы'!I168*1</f>
        <v>3625.95</v>
      </c>
      <c r="G12" s="20">
        <f t="shared" si="0"/>
        <v>0.007143988022987324</v>
      </c>
      <c r="H12" s="20">
        <f t="shared" si="2"/>
        <v>-0.0393231188251284</v>
      </c>
      <c r="I12" s="20">
        <f t="shared" si="3"/>
        <v>-0.021491854198656624</v>
      </c>
      <c r="J12" s="20">
        <f t="shared" si="1"/>
        <v>0.15573284544967736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7833.39</v>
      </c>
      <c r="E13" s="19">
        <f>'[1]евр-индексы'!L34</f>
        <v>7590.85</v>
      </c>
      <c r="F13" s="19">
        <f>'[1]евр-индексы'!I34*1</f>
        <v>7618.43</v>
      </c>
      <c r="G13" s="20">
        <f t="shared" si="0"/>
        <v>0.0036333216965160897</v>
      </c>
      <c r="H13" s="20">
        <f t="shared" si="2"/>
        <v>-0.027441503614654694</v>
      </c>
      <c r="I13" s="20">
        <f t="shared" si="3"/>
        <v>-0.010057394718958168</v>
      </c>
      <c r="J13" s="20">
        <f t="shared" si="1"/>
        <v>0.25759831757434926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6347.24</v>
      </c>
      <c r="E14" s="19">
        <f>'[1]евр-индексы'!L33</f>
        <v>6228.42</v>
      </c>
      <c r="F14" s="19">
        <f>'[1]евр-индексы'!I33*1</f>
        <v>6266.95</v>
      </c>
      <c r="G14" s="20">
        <f t="shared" si="0"/>
        <v>0.0061861595717693785</v>
      </c>
      <c r="H14" s="20">
        <f t="shared" si="2"/>
        <v>-0.0126495925788217</v>
      </c>
      <c r="I14" s="20">
        <f t="shared" si="3"/>
        <v>0.03530677010455574</v>
      </c>
      <c r="J14" s="20">
        <f t="shared" si="1"/>
        <v>0.1092575154699027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11191.34</v>
      </c>
      <c r="E15" s="19">
        <f>'[1]Япония'!C697</f>
        <v>11357.07</v>
      </c>
      <c r="F15" s="19">
        <f>'[1]Япония'!C692</f>
        <v>11153.16</v>
      </c>
      <c r="G15" s="20">
        <f t="shared" si="0"/>
        <v>-0.017954454802162845</v>
      </c>
      <c r="H15" s="20">
        <f t="shared" si="2"/>
        <v>-0.0034115664433392867</v>
      </c>
      <c r="I15" s="20">
        <f t="shared" si="3"/>
        <v>0.06139097035989516</v>
      </c>
      <c r="J15" s="20">
        <f t="shared" si="1"/>
        <v>0.3292800279259962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7855.97</v>
      </c>
      <c r="E17" s="19">
        <f>'[1]азия-индексы'!S94*1</f>
        <v>7886.94</v>
      </c>
      <c r="F17" s="19">
        <f>'[1]азия-индексы'!K94*1</f>
        <v>7906.65</v>
      </c>
      <c r="G17" s="20">
        <f aca="true" t="shared" si="4" ref="G17:G22">IF(ISERROR(F17/E17-1),"н/д",F17/E17-1)</f>
        <v>0.0024990680796355136</v>
      </c>
      <c r="H17" s="20">
        <f aca="true" t="shared" si="5" ref="H17:H22">IF(ISERROR(F17/D17-1),"н/д",F17/D17-1)</f>
        <v>0.006451144798159891</v>
      </c>
      <c r="I17" s="20">
        <f aca="true" t="shared" si="6" ref="I17:I22">IF(ISERROR(F17/C17-1),"н/д",F17/C17-1)</f>
        <v>0.023957283796489204</v>
      </c>
      <c r="J17" s="20">
        <f aca="true" t="shared" si="7" ref="J17:J22">IF(ISERROR(F17/B17-1),"н/д",F17/B17-1)</f>
        <v>0.11470540135118368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483.42</v>
      </c>
      <c r="E18" s="19">
        <f>'[1]азия-индексы'!S106</f>
        <v>490.61999999999995</v>
      </c>
      <c r="F18" s="19">
        <f>'[1]азия-индексы'!K106*1</f>
        <v>494.03</v>
      </c>
      <c r="G18" s="20">
        <f t="shared" si="4"/>
        <v>0.006950389303330473</v>
      </c>
      <c r="H18" s="20">
        <f t="shared" si="5"/>
        <v>0.02194778867237579</v>
      </c>
      <c r="I18" s="20">
        <f>IF(ISERROR(F18/C18-1),"н/д",F18/C18-1)</f>
        <v>0.10481706771625365</v>
      </c>
      <c r="J18" s="20">
        <f t="shared" si="7"/>
        <v>0.4559412943534127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19781.19</v>
      </c>
      <c r="E19" s="19">
        <f>'[1]Индия'!C697</f>
        <v>19580.32</v>
      </c>
      <c r="F19" s="19">
        <f>'[1]Индия'!C692</f>
        <v>19580.1683</v>
      </c>
      <c r="G19" s="20">
        <f t="shared" si="4"/>
        <v>-7.747575116123784E-06</v>
      </c>
      <c r="H19" s="20">
        <f t="shared" si="5"/>
        <v>-0.010162265263110926</v>
      </c>
      <c r="I19" s="20">
        <f t="shared" si="6"/>
        <v>-0.008223453743493647</v>
      </c>
      <c r="J19" s="20">
        <f t="shared" si="7"/>
        <v>0.23809769000020253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4472.7</v>
      </c>
      <c r="E20" s="19">
        <f>'[1]азия-индексы'!S170</f>
        <v>4494.08</v>
      </c>
      <c r="F20" s="19">
        <f>'[1]азия-индексы'!K170*1</f>
        <v>4497.5</v>
      </c>
      <c r="G20" s="20">
        <f t="shared" si="4"/>
        <v>0.0007610011392766847</v>
      </c>
      <c r="H20" s="20">
        <f t="shared" si="5"/>
        <v>0.0055447492566012</v>
      </c>
      <c r="I20" s="20">
        <f t="shared" si="6"/>
        <v>0.02260299357220963</v>
      </c>
      <c r="J20" s="20">
        <f>IF(ISERROR(F20/B20-1),"н/д",F20/B20-1)</f>
        <v>0.15644614265107082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2419.02</v>
      </c>
      <c r="E21" s="19">
        <f>'[1]азия-индексы'!S141</f>
        <v>2418.53</v>
      </c>
      <c r="F21" s="19">
        <f>'[1]азия-индексы'!K141*1</f>
        <v>2432.4</v>
      </c>
      <c r="G21" s="20">
        <f t="shared" si="4"/>
        <v>0.005734888548002193</v>
      </c>
      <c r="H21" s="20">
        <f t="shared" si="5"/>
        <v>0.0055311655133070126</v>
      </c>
      <c r="I21" s="20">
        <f t="shared" si="6"/>
        <v>0.06868417930907222</v>
      </c>
      <c r="J21" s="20">
        <f t="shared" si="7"/>
        <v>0.10557103443887406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59761.49</v>
      </c>
      <c r="E22" s="19">
        <f>'[1]Бразилия'!C697</f>
        <v>58951.07</v>
      </c>
      <c r="F22" s="19">
        <f>'[1]Бразилия'!C692</f>
        <v>58372.46</v>
      </c>
      <c r="G22" s="20">
        <f t="shared" si="4"/>
        <v>-0.009815089022133128</v>
      </c>
      <c r="H22" s="20">
        <f t="shared" si="5"/>
        <v>-0.02324289437897209</v>
      </c>
      <c r="I22" s="20">
        <f t="shared" si="6"/>
        <v>-0.05748319058123563</v>
      </c>
      <c r="J22" s="20">
        <f t="shared" si="7"/>
        <v>-0.0038892245902202305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115.8</v>
      </c>
      <c r="E24" s="19">
        <f>'[1]нефть Brent'!C697</f>
        <v>116.33</v>
      </c>
      <c r="F24" s="29">
        <f>'[1]нефть Brent'!C692</f>
        <v>116.5129</v>
      </c>
      <c r="G24" s="20">
        <f>IF(ISERROR(F24/E24-1),"н/д",F24/E24-1)</f>
        <v>0.0015722513539069283</v>
      </c>
      <c r="H24" s="20">
        <f aca="true" t="shared" si="8" ref="H24:H33">IF(ISERROR(F24/D24-1),"н/д",F24/D24-1)</f>
        <v>0.006156303972366217</v>
      </c>
      <c r="I24" s="20">
        <f aca="true" t="shared" si="9" ref="I24:I33">IF(ISERROR(F24/C24-1),"н/д",F24/C24-1)</f>
        <v>0.04947667087011354</v>
      </c>
      <c r="J24" s="20">
        <f>IF(ISERROR(F24/B24-1),"н/д",F24/B24-1)</f>
        <v>0.03613072476656298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97.77</v>
      </c>
      <c r="E25" s="19">
        <f>'[1]сырье'!P83</f>
        <v>95.84</v>
      </c>
      <c r="F25" s="29">
        <f>'[1]сырье'!M83*1</f>
        <v>96</v>
      </c>
      <c r="G25" s="20">
        <f aca="true" t="shared" si="10" ref="G25:G33">IF(ISERROR(F25/E25-1),"н/д",F25/E25-1)</f>
        <v>0.0016694490818029983</v>
      </c>
      <c r="H25" s="20">
        <f t="shared" si="8"/>
        <v>-0.018103712795335958</v>
      </c>
      <c r="I25" s="20">
        <f t="shared" si="9"/>
        <v>0.0304851867754401</v>
      </c>
      <c r="J25" s="20">
        <f aca="true" t="shared" si="11" ref="J25:J31">IF(ISERROR(F25/B25-1),"н/д",F25/B25-1)</f>
        <v>-0.05241338466094159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1670.6</v>
      </c>
      <c r="E26" s="19">
        <f>'[1]Золото'!C697</f>
        <v>1671.3</v>
      </c>
      <c r="F26" s="19">
        <f>'[1]Золото'!C692</f>
        <v>1671.19</v>
      </c>
      <c r="G26" s="20">
        <f t="shared" si="10"/>
        <v>-6.58170286602644E-05</v>
      </c>
      <c r="H26" s="20">
        <f t="shared" si="8"/>
        <v>0.00035316652699646234</v>
      </c>
      <c r="I26" s="20">
        <f t="shared" si="9"/>
        <v>0.005408494765972716</v>
      </c>
      <c r="J26" s="20">
        <f t="shared" si="11"/>
        <v>0.03923112728374001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8343.44</v>
      </c>
      <c r="E27" s="19">
        <f>'[1]Медь'!C697</f>
        <v>8216.67</v>
      </c>
      <c r="F27" s="19">
        <f>'[1]Медь'!C692</f>
        <v>8249.58</v>
      </c>
      <c r="G27" s="20">
        <f t="shared" si="10"/>
        <v>0.004005272208814414</v>
      </c>
      <c r="H27" s="20">
        <f t="shared" si="8"/>
        <v>-0.011249556537830996</v>
      </c>
      <c r="I27" s="20">
        <f t="shared" si="9"/>
        <v>0.019042866213241583</v>
      </c>
      <c r="J27" s="20">
        <f t="shared" si="11"/>
        <v>0.09541760647090158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18625</v>
      </c>
      <c r="E28" s="19">
        <f>'[1]Никель'!C697</f>
        <v>18175</v>
      </c>
      <c r="F28" s="19">
        <f>'[1]Никель'!C692</f>
        <v>18297</v>
      </c>
      <c r="G28" s="20">
        <f t="shared" si="10"/>
        <v>0.00671251719394772</v>
      </c>
      <c r="H28" s="20">
        <f t="shared" si="8"/>
        <v>-0.017610738255033564</v>
      </c>
      <c r="I28" s="20">
        <f t="shared" si="9"/>
        <v>0.05610389610389621</v>
      </c>
      <c r="J28" s="20">
        <f t="shared" si="11"/>
        <v>-0.04204529356357922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2125</v>
      </c>
      <c r="E29" s="19">
        <f>'[1]Алюминий'!C697</f>
        <v>2099</v>
      </c>
      <c r="F29" s="19">
        <f>'[1]Алюминий'!C692</f>
        <v>2108.04</v>
      </c>
      <c r="G29" s="20">
        <f t="shared" si="10"/>
        <v>0.004306812767984836</v>
      </c>
      <c r="H29" s="20">
        <f t="shared" si="8"/>
        <v>-0.00798117647058827</v>
      </c>
      <c r="I29" s="20">
        <f t="shared" si="9"/>
        <v>0.019854862119013106</v>
      </c>
      <c r="J29" s="20">
        <f t="shared" si="11"/>
        <v>1.761809613576304E-05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82.97999999999999</v>
      </c>
      <c r="E30" s="19">
        <f>'[1]сырье'!P102</f>
        <v>81.39999999999999</v>
      </c>
      <c r="F30" s="19" t="str">
        <f>'[1]сырье'!M102</f>
        <v>81,60</v>
      </c>
      <c r="G30" s="20">
        <f t="shared" si="10"/>
        <v>0.002457002457002533</v>
      </c>
      <c r="H30" s="20">
        <f t="shared" si="8"/>
        <v>-0.016630513376717282</v>
      </c>
      <c r="I30" s="20">
        <f t="shared" si="9"/>
        <v>0.08626198083067083</v>
      </c>
      <c r="J30" s="20">
        <f t="shared" si="11"/>
        <v>-0.15387805889672335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18.78</v>
      </c>
      <c r="E31" s="19">
        <f>'[1]Сахар'!C697</f>
        <v>18.19</v>
      </c>
      <c r="F31" s="19">
        <f>'[1]Сахар'!C692</f>
        <v>17.42</v>
      </c>
      <c r="G31" s="20">
        <f t="shared" si="10"/>
        <v>-0.042330951072017564</v>
      </c>
      <c r="H31" s="20">
        <f t="shared" si="8"/>
        <v>-0.07241746538871141</v>
      </c>
      <c r="I31" s="20">
        <f t="shared" si="9"/>
        <v>-0.07635206786850468</v>
      </c>
      <c r="J31" s="20">
        <f t="shared" si="11"/>
        <v>-0.2520395019321596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736</v>
      </c>
      <c r="E32" s="19">
        <f>'[1]сырье'!P99</f>
        <v>710.75</v>
      </c>
      <c r="F32" s="19">
        <f>'[1]сырье'!M99*1</f>
        <v>709.5</v>
      </c>
      <c r="G32" s="20">
        <f t="shared" si="10"/>
        <v>-0.0017587055926837625</v>
      </c>
      <c r="H32" s="20">
        <f t="shared" si="8"/>
        <v>-0.03600543478260865</v>
      </c>
      <c r="I32" s="20">
        <f t="shared" si="9"/>
        <v>0.030127041742286753</v>
      </c>
      <c r="J32" s="20">
        <f>IF(ISERROR(F32/B32-1),"н/д",F32/B32-1)</f>
        <v>0.08819018404907975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765</v>
      </c>
      <c r="E33" s="19">
        <f>'[1]Пшеница'!C697</f>
        <v>756</v>
      </c>
      <c r="F33" s="19">
        <f>'[1]Пшеница'!C692</f>
        <v>758</v>
      </c>
      <c r="G33" s="20">
        <f t="shared" si="10"/>
        <v>0.002645502645502562</v>
      </c>
      <c r="H33" s="20">
        <f t="shared" si="8"/>
        <v>-0.009150326797385588</v>
      </c>
      <c r="I33" s="20">
        <f t="shared" si="9"/>
        <v>0.010127931769722931</v>
      </c>
      <c r="J33" s="20">
        <f>IF(ISERROR(F33/B33-1),"н/д",F33/B33-1)</f>
        <v>0.08595988538681953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41306</v>
      </c>
      <c r="E35" s="14">
        <f>IF(J35=2,F35-3,F35-1)</f>
        <v>41312</v>
      </c>
      <c r="F35" s="33">
        <f>I1</f>
        <v>41313</v>
      </c>
      <c r="G35" s="34"/>
      <c r="H35" s="35"/>
      <c r="I35" s="34"/>
      <c r="J35" s="36">
        <f>WEEKDAY(F35)</f>
        <v>6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813.3</v>
      </c>
      <c r="E37" s="19">
        <f>'[1]ост. ср-тв на кс'!AC5</f>
        <v>622.5</v>
      </c>
      <c r="F37" s="19">
        <f>'[1]ост. ср-тв на кс'!AB5</f>
        <v>539.5</v>
      </c>
      <c r="G37" s="20">
        <f t="shared" si="12"/>
        <v>-0.1333333333333333</v>
      </c>
      <c r="H37" s="20">
        <f aca="true" t="shared" si="13" ref="H37:H42">IF(ISERROR(F37/D37-1),"н/д",F37/D37-1)</f>
        <v>-0.3366531415221935</v>
      </c>
      <c r="I37" s="20">
        <f aca="true" t="shared" si="14" ref="I37:I42">IF(ISERROR(F37/C37-1),"н/д",F37/C37-1)</f>
        <v>-0.6051957555799488</v>
      </c>
      <c r="J37" s="20">
        <f aca="true" t="shared" si="15" ref="J37:J42">IF(ISERROR(F37/B37-1),"н/д",F37/B37-1)</f>
        <v>-0.4502751171795394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612</v>
      </c>
      <c r="E38" s="19">
        <f>'[1]ост. ср-тв на кс'!AE5</f>
        <v>423.1</v>
      </c>
      <c r="F38" s="19">
        <f>'[1]ост. ср-тв на кс'!AD5</f>
        <v>351.4</v>
      </c>
      <c r="G38" s="20">
        <f t="shared" si="12"/>
        <v>-0.1694634838099741</v>
      </c>
      <c r="H38" s="20">
        <f t="shared" si="13"/>
        <v>-0.42581699346405233</v>
      </c>
      <c r="I38" s="20">
        <f t="shared" si="14"/>
        <v>-0.6420859645548992</v>
      </c>
      <c r="J38" s="20">
        <f t="shared" si="15"/>
        <v>-0.5222297756628145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6.59</v>
      </c>
      <c r="E39" s="28">
        <f>'[1]mibid-mibor'!C8</f>
        <v>6.53</v>
      </c>
      <c r="F39" s="28">
        <f>'[1]mibid-mibor'!D8</f>
        <v>6.53</v>
      </c>
      <c r="G39" s="20">
        <f t="shared" si="12"/>
        <v>0</v>
      </c>
      <c r="H39" s="20">
        <f t="shared" si="13"/>
        <v>-0.009104704097116834</v>
      </c>
      <c r="I39" s="20">
        <f t="shared" si="14"/>
        <v>-0.025373134328358193</v>
      </c>
      <c r="J39" s="20">
        <f t="shared" si="15"/>
        <v>0.02834645669291347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7.33</v>
      </c>
      <c r="E40" s="28">
        <f>'[1]mibid-mibor'!E8</f>
        <v>7.29</v>
      </c>
      <c r="F40" s="28">
        <f>'[1]mibid-mibor'!F8</f>
        <v>7.29</v>
      </c>
      <c r="G40" s="20">
        <f t="shared" si="12"/>
        <v>0</v>
      </c>
      <c r="H40" s="20">
        <f t="shared" si="13"/>
        <v>-0.00545702592087316</v>
      </c>
      <c r="I40" s="20">
        <f t="shared" si="14"/>
        <v>-0.031872509960159445</v>
      </c>
      <c r="J40" s="20">
        <f t="shared" si="15"/>
        <v>-0.013531799729363914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30.0161</v>
      </c>
      <c r="E41" s="28">
        <f>'[1]МакроDelay'!L7</f>
        <v>29.9598</v>
      </c>
      <c r="F41" s="28">
        <f>'[1]МакроDelay'!Q7</f>
        <v>30.0496</v>
      </c>
      <c r="G41" s="20">
        <f>IF(ISERROR(F41/E41-1),"н/д",F41/E41-1)</f>
        <v>0.0029973497820412476</v>
      </c>
      <c r="H41" s="20">
        <f>IF(ISERROR(F41/D41-1),"н/д",F41/D41-1)</f>
        <v>0.0011160677103287941</v>
      </c>
      <c r="I41" s="20">
        <f t="shared" si="14"/>
        <v>-0.010637842536224906</v>
      </c>
      <c r="J41" s="20">
        <f t="shared" si="15"/>
        <v>-0.06667099586168823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40.7138</v>
      </c>
      <c r="E42" s="28">
        <f>'[1]МакроDelay'!L9</f>
        <v>40.6435</v>
      </c>
      <c r="F42" s="28">
        <f>'[1]МакроDelay'!Q9</f>
        <v>40.6691</v>
      </c>
      <c r="G42" s="20">
        <f t="shared" si="12"/>
        <v>0.000629867014405594</v>
      </c>
      <c r="H42" s="20">
        <f t="shared" si="13"/>
        <v>-0.0010979078346898818</v>
      </c>
      <c r="I42" s="20">
        <f t="shared" si="14"/>
        <v>0.010949921200340107</v>
      </c>
      <c r="J42" s="20">
        <f t="shared" si="15"/>
        <v>-0.024049760642408602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41292</v>
      </c>
      <c r="E43" s="38">
        <f>'[1]ЗВР-cbr'!D4</f>
        <v>41299</v>
      </c>
      <c r="F43" s="38">
        <f>'[1]ЗВР-cbr'!D3</f>
        <v>41306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530,4</v>
      </c>
      <c r="E44" s="19" t="str">
        <f>'[1]ЗВР-cbr'!L4</f>
        <v>530,7</v>
      </c>
      <c r="F44" s="19" t="str">
        <f>'[1]ЗВР-cbr'!L3</f>
        <v>533,5</v>
      </c>
      <c r="G44" s="20">
        <f>IF(ISERROR(F44/E44-1),"н/д",F44/E44-1)</f>
        <v>0.0052760504993403234</v>
      </c>
      <c r="H44" s="20"/>
      <c r="I44" s="20">
        <f>IF(ISERROR(F44/C44-1),"н/д",F44/C44-1)</f>
        <v>0.071285140562249</v>
      </c>
      <c r="J44" s="20">
        <f>IF(ISERROR(F44/B44-1),"н/д",F44/B44-1)</f>
        <v>0.218871373086589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41295</v>
      </c>
      <c r="F45" s="38">
        <v>41302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0.6</v>
      </c>
      <c r="F46" s="42">
        <v>0.8</v>
      </c>
      <c r="G46" s="20">
        <f>IF(ISERROR(F46-E46),"н/д",F46-E46)/100</f>
        <v>0.0020000000000000005</v>
      </c>
      <c r="H46" s="20">
        <f>IF(ISERROR(F46-D46),"н/д",F46-D46)/100</f>
        <v>0.008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41194</v>
      </c>
      <c r="E47" s="44">
        <f>'[1]M2'!P23</f>
        <v>41224</v>
      </c>
      <c r="F47" s="44">
        <f>'[1]M2'!P22</f>
        <v>41255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24739.2</v>
      </c>
      <c r="E48" s="19">
        <f>'[1]M2'!Q23</f>
        <v>25080.6</v>
      </c>
      <c r="F48" s="19">
        <f>'[1]M2'!Q22</f>
        <v>27405.4</v>
      </c>
      <c r="G48" s="20"/>
      <c r="H48" s="20">
        <f>IF(ISERROR(F48/D48-1),"н/д",F48/D48-1)</f>
        <v>0.10777228042943987</v>
      </c>
      <c r="I48" s="20">
        <f>IF(ISERROR(F48/C48-1),"н/д",F48/C48-1)</f>
        <v>0.11935988498188554</v>
      </c>
      <c r="J48" s="20">
        <f>IF(ISERROR(F48/B48-1),"н/д",F48/B48-1)</f>
        <v>0.3694551741713681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'[1]ПромПр-во'!B42</f>
        <v>101.8</v>
      </c>
      <c r="E49" s="19">
        <f>'[1]ПромПр-во'!B43</f>
        <v>101.9</v>
      </c>
      <c r="F49" s="19">
        <f>'[1]ПромПр-во'!B44</f>
        <v>101.4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45.447</v>
      </c>
      <c r="G59" s="20">
        <f>IF(ISERROR(F59/E59-1),"н/д",F59/E59-1)</f>
        <v>-0.013137323026144343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30.091</v>
      </c>
      <c r="G60" s="20">
        <f>IF(ISERROR(F60/E60-1),"н/д",F60/E60-1)</f>
        <v>-0.04633473837669955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15.356000000000002</v>
      </c>
      <c r="G61" s="20">
        <f>IF(ISERROR(F61/E61-1),"н/д",F61/E61-1)</f>
        <v>0.05910752465687308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2013-02-08T09:13:08Z</dcterms:created>
  <dcterms:modified xsi:type="dcterms:W3CDTF">2013-02-08T09:13:44Z</dcterms:modified>
  <cp:category/>
  <cp:version/>
  <cp:contentType/>
  <cp:contentStatus/>
</cp:coreProperties>
</file>