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<sst xmlns="http://schemas.openxmlformats.org/spreadsheetml/2006/main" count="95" uniqueCount="80">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</sst>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7906,65</v>
          </cell>
          <cell r="S94">
            <v>7886.94</v>
          </cell>
        </row>
        <row r="106">
          <cell r="K106" t="str">
            <v>494,03</v>
          </cell>
          <cell r="S106">
            <v>490.61999999999995</v>
          </cell>
        </row>
        <row r="141">
          <cell r="K141" t="str">
            <v>2432,40</v>
          </cell>
          <cell r="S141">
            <v>2418.53</v>
          </cell>
        </row>
        <row r="170">
          <cell r="K170" t="str">
            <v>4499,46</v>
          </cell>
          <cell r="S170">
            <v>4492.76</v>
          </cell>
        </row>
      </sheetData>
      <sheetData sheetId="2">
        <row r="33">
          <cell r="I33" t="str">
            <v>6262,69</v>
          </cell>
          <cell r="L33">
            <v>6263.929999999999</v>
          </cell>
        </row>
        <row r="34">
          <cell r="I34" t="str">
            <v>7637,91</v>
          </cell>
          <cell r="L34">
            <v>7652.139999999999</v>
          </cell>
        </row>
        <row r="168">
          <cell r="I168" t="str">
            <v>3655,45</v>
          </cell>
          <cell r="L168">
            <v>3652.2599999999998</v>
          </cell>
        </row>
      </sheetData>
      <sheetData sheetId="3">
        <row r="3">
          <cell r="D3">
            <v>41306</v>
          </cell>
          <cell r="L3" t="str">
            <v>533,5</v>
          </cell>
        </row>
        <row r="4">
          <cell r="D4">
            <v>41299</v>
          </cell>
          <cell r="L4" t="str">
            <v>530,7</v>
          </cell>
        </row>
        <row r="5">
          <cell r="D5">
            <v>41292</v>
          </cell>
          <cell r="L5" t="str">
            <v>530,4</v>
          </cell>
        </row>
      </sheetData>
      <sheetData sheetId="4">
        <row r="8">
          <cell r="C8">
            <v>6.52</v>
          </cell>
          <cell r="D8">
            <v>6.52</v>
          </cell>
          <cell r="E8">
            <v>7.32</v>
          </cell>
          <cell r="F8">
            <v>7.32</v>
          </cell>
        </row>
      </sheetData>
      <sheetData sheetId="5">
        <row r="7">
          <cell r="L7">
            <v>30.0496</v>
          </cell>
          <cell r="Q7">
            <v>30.1575</v>
          </cell>
        </row>
        <row r="9">
          <cell r="L9">
            <v>40.6691</v>
          </cell>
          <cell r="Q9">
            <v>40.4171</v>
          </cell>
        </row>
      </sheetData>
      <sheetData sheetId="6">
        <row r="83">
          <cell r="M83" t="str">
            <v>95,51</v>
          </cell>
          <cell r="P83">
            <v>95.74000000000001</v>
          </cell>
        </row>
        <row r="99">
          <cell r="M99" t="str">
            <v>706,00</v>
          </cell>
          <cell r="P99">
            <v>709</v>
          </cell>
        </row>
        <row r="102">
          <cell r="M102" t="str">
            <v>82,80</v>
          </cell>
          <cell r="P102">
            <v>82.67</v>
          </cell>
        </row>
      </sheetData>
      <sheetData sheetId="7">
        <row r="22">
          <cell r="P22">
            <v>41255</v>
          </cell>
          <cell r="Q22">
            <v>27405.4</v>
          </cell>
        </row>
        <row r="23">
          <cell r="P23">
            <v>41224</v>
          </cell>
          <cell r="Q23">
            <v>25080.6</v>
          </cell>
        </row>
        <row r="24">
          <cell r="P24">
            <v>41194</v>
          </cell>
          <cell r="Q24">
            <v>24739.2</v>
          </cell>
        </row>
      </sheetData>
      <sheetData sheetId="8">
        <row r="4">
          <cell r="J4" t="str">
            <v>1451,5</v>
          </cell>
        </row>
        <row r="5">
          <cell r="J5" t="str">
            <v>951,4</v>
          </cell>
        </row>
        <row r="6">
          <cell r="J6" t="str">
            <v>1070,9</v>
          </cell>
        </row>
        <row r="28">
          <cell r="J28" t="str">
            <v>2253</v>
          </cell>
        </row>
        <row r="29">
          <cell r="J29" t="str">
            <v>879,5</v>
          </cell>
        </row>
        <row r="30">
          <cell r="J30" t="str">
            <v>989,9</v>
          </cell>
        </row>
      </sheetData>
      <sheetData sheetId="9">
        <row r="42">
          <cell r="B42">
            <v>101.8</v>
          </cell>
        </row>
        <row r="43">
          <cell r="B43">
            <v>101.9</v>
          </cell>
        </row>
        <row r="44">
          <cell r="B44">
            <v>101.4</v>
          </cell>
        </row>
      </sheetData>
      <sheetData sheetId="10">
        <row r="5">
          <cell r="AB5">
            <v>473.4</v>
          </cell>
          <cell r="AC5">
            <v>539.5</v>
          </cell>
          <cell r="AD5">
            <v>295.6</v>
          </cell>
          <cell r="AE5">
            <v>351.4</v>
          </cell>
        </row>
      </sheetData>
      <sheetData sheetId="12">
        <row r="692">
          <cell r="C692">
            <v>117.4227</v>
          </cell>
        </row>
        <row r="697">
          <cell r="C697">
            <v>117.85</v>
          </cell>
        </row>
      </sheetData>
      <sheetData sheetId="13">
        <row r="692">
          <cell r="C692">
            <v>1667.46</v>
          </cell>
        </row>
        <row r="697">
          <cell r="C697">
            <v>1666.9</v>
          </cell>
        </row>
      </sheetData>
      <sheetData sheetId="14">
        <row r="692">
          <cell r="C692">
            <v>8292.73</v>
          </cell>
        </row>
        <row r="697">
          <cell r="C697">
            <v>8288.32</v>
          </cell>
        </row>
      </sheetData>
      <sheetData sheetId="15">
        <row r="692">
          <cell r="C692">
            <v>18320</v>
          </cell>
        </row>
        <row r="697">
          <cell r="C697">
            <v>18320</v>
          </cell>
        </row>
      </sheetData>
      <sheetData sheetId="16">
        <row r="692">
          <cell r="C692">
            <v>2119</v>
          </cell>
        </row>
        <row r="697">
          <cell r="C697">
            <v>2119</v>
          </cell>
        </row>
      </sheetData>
      <sheetData sheetId="17">
        <row r="692">
          <cell r="C692">
            <v>17.34</v>
          </cell>
        </row>
        <row r="697">
          <cell r="C697">
            <v>18.16</v>
          </cell>
        </row>
      </sheetData>
      <sheetData sheetId="18">
        <row r="692">
          <cell r="C692">
            <v>751.2</v>
          </cell>
        </row>
        <row r="697">
          <cell r="C697">
            <v>756.2</v>
          </cell>
        </row>
      </sheetData>
      <sheetData sheetId="19">
        <row r="692">
          <cell r="C692">
            <v>19512.6014</v>
          </cell>
        </row>
        <row r="697">
          <cell r="C697">
            <v>19484.77</v>
          </cell>
        </row>
      </sheetData>
      <sheetData sheetId="20">
        <row r="692">
          <cell r="C692">
            <v>58497.83</v>
          </cell>
        </row>
        <row r="697">
          <cell r="C697">
            <v>58372.46</v>
          </cell>
        </row>
      </sheetData>
      <sheetData sheetId="21">
        <row r="692">
          <cell r="C692">
            <v>11153.16</v>
          </cell>
        </row>
        <row r="697">
          <cell r="C697">
            <v>11357.07</v>
          </cell>
        </row>
      </sheetData>
      <sheetData sheetId="22">
        <row r="692">
          <cell r="C692">
            <v>1517.93</v>
          </cell>
        </row>
        <row r="697">
          <cell r="C697">
            <v>1509.39</v>
          </cell>
        </row>
      </sheetData>
      <sheetData sheetId="23">
        <row r="692">
          <cell r="C692">
            <v>3193.87</v>
          </cell>
        </row>
        <row r="697">
          <cell r="C697">
            <v>3165.13</v>
          </cell>
        </row>
      </sheetData>
      <sheetData sheetId="24">
        <row r="692">
          <cell r="C692">
            <v>13992.97</v>
          </cell>
        </row>
        <row r="697">
          <cell r="C697">
            <v>13944.05</v>
          </cell>
        </row>
      </sheetData>
      <sheetData sheetId="25">
        <row r="692">
          <cell r="C692">
            <v>1524.22</v>
          </cell>
        </row>
        <row r="697">
          <cell r="C697">
            <v>1519.91</v>
          </cell>
        </row>
      </sheetData>
      <sheetData sheetId="26">
        <row r="692">
          <cell r="C692">
            <v>1592.48</v>
          </cell>
        </row>
        <row r="697">
          <cell r="C697">
            <v>1590.13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f ca="1">TODAY()</f>
        <v>41316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41306</v>
      </c>
      <c r="E4" s="14">
        <f>IF(J4=2,F4-3,F4-1)</f>
        <v>41313</v>
      </c>
      <c r="F4" s="14">
        <f>I1</f>
        <v>41316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1628.31</v>
      </c>
      <c r="E6" s="19">
        <f>'[1]РТС'!C697</f>
        <v>1590.13</v>
      </c>
      <c r="F6" s="19">
        <f>'[1]РТС'!C692</f>
        <v>1592.48</v>
      </c>
      <c r="G6" s="20">
        <f>IF(ISERROR(F6/E6-1),"н/д",F6/E6-1)</f>
        <v>0.0014778665895240906</v>
      </c>
      <c r="H6" s="20">
        <f>IF(ISERROR(F6/D6-1),"н/д",F6/D6-1)</f>
        <v>-0.02200440947976734</v>
      </c>
      <c r="I6" s="20">
        <f>IF(ISERROR(F6/C6-1),"н/д",F6/C6-1)</f>
        <v>0.010392741577311071</v>
      </c>
      <c r="J6" s="20">
        <f>IF(ISERROR(F6/B6-1),"н/д",F6/B6-1)</f>
        <v>0.11347196941362281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1547.22</v>
      </c>
      <c r="E7" s="19">
        <f>'[1]ММВБ'!C697</f>
        <v>1519.91</v>
      </c>
      <c r="F7" s="19">
        <f>'[1]ММВБ'!C692</f>
        <v>1524.22</v>
      </c>
      <c r="G7" s="20">
        <f>IF(ISERROR(F7/E7-1),"н/д",F7/E7-1)</f>
        <v>0.0028356942187366396</v>
      </c>
      <c r="H7" s="20">
        <f>IF(ISERROR(F7/D7-1),"н/д",F7/D7-1)</f>
        <v>-0.014865371440389907</v>
      </c>
      <c r="I7" s="20">
        <f>IF(ISERROR(F7/C7-1),"н/д",F7/C7-1)</f>
        <v>0.006205357732271821</v>
      </c>
      <c r="J7" s="20">
        <f>IF(ISERROR(F7/B7-1),"н/д",F7/B7-1)</f>
        <v>0.05237847926709027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13860.58</v>
      </c>
      <c r="E9" s="19">
        <f>'[1]DJIA (США)'!C697</f>
        <v>13944.05</v>
      </c>
      <c r="F9" s="19">
        <f>'[1]DJIA (США)'!C692</f>
        <v>13992.97</v>
      </c>
      <c r="G9" s="20">
        <f aca="true" t="shared" si="0" ref="G9:G15">IF(ISERROR(F9/E9-1),"н/д",F9/E9-1)</f>
        <v>0.0035083064102610084</v>
      </c>
      <c r="H9" s="20">
        <f>IF(ISERROR(F9/D9-1),"н/д",F9/D9-1)</f>
        <v>0.009551548347904504</v>
      </c>
      <c r="I9" s="20">
        <f>IF(ISERROR(F9/C9-1),"н/д",F9/C9-1)</f>
        <v>0.04547719752037649</v>
      </c>
      <c r="J9" s="20">
        <f aca="true" t="shared" si="1" ref="J9:J15">IF(ISERROR(F9/B9-1),"н/д",F9/B9-1)</f>
        <v>0.13212316054867834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3142.13</v>
      </c>
      <c r="E10" s="19">
        <f>'[1]NASDAQ Composite (США)'!C697</f>
        <v>3165.13</v>
      </c>
      <c r="F10" s="19">
        <f>'[1]NASDAQ Composite (США)'!C692</f>
        <v>3193.87</v>
      </c>
      <c r="G10" s="20">
        <f t="shared" si="0"/>
        <v>0.00908019575815211</v>
      </c>
      <c r="H10" s="20">
        <f aca="true" t="shared" si="2" ref="H10:H15">IF(ISERROR(F10/D10-1),"н/д",F10/D10-1)</f>
        <v>0.01646653703061296</v>
      </c>
      <c r="I10" s="20">
        <f aca="true" t="shared" si="3" ref="I10:I15">IF(ISERROR(F10/C10-1),"н/д",F10/C10-1)</f>
        <v>0.030676291866877925</v>
      </c>
      <c r="J10" s="20">
        <f t="shared" si="1"/>
        <v>0.1943242840063366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1498.11</v>
      </c>
      <c r="E11" s="19">
        <f>'[1]S&amp;P500 (США)'!C697</f>
        <v>1509.39</v>
      </c>
      <c r="F11" s="19">
        <f>'[1]S&amp;P500 (США)'!C692</f>
        <v>1517.93</v>
      </c>
      <c r="G11" s="20">
        <f t="shared" si="0"/>
        <v>0.005657914786768137</v>
      </c>
      <c r="H11" s="20">
        <f>IF(ISERROR(F11/D11-1),"н/д",F11/D11-1)</f>
        <v>0.013230003137286506</v>
      </c>
      <c r="I11" s="20">
        <f t="shared" si="3"/>
        <v>0.03833393757396242</v>
      </c>
      <c r="J11" s="20">
        <f t="shared" si="1"/>
        <v>0.18791326758803772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3774.37</v>
      </c>
      <c r="E12" s="19">
        <f>'[1]евр-индексы'!L168</f>
        <v>3652.2599999999998</v>
      </c>
      <c r="F12" s="19">
        <f>'[1]евр-индексы'!I168*1</f>
        <v>3655.45</v>
      </c>
      <c r="G12" s="20">
        <f t="shared" si="0"/>
        <v>0.000873431792917323</v>
      </c>
      <c r="H12" s="20">
        <f t="shared" si="2"/>
        <v>-0.031507244917694854</v>
      </c>
      <c r="I12" s="20">
        <f t="shared" si="3"/>
        <v>-0.013530908708194844</v>
      </c>
      <c r="J12" s="20">
        <f t="shared" si="1"/>
        <v>0.1651356554555421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7833.39</v>
      </c>
      <c r="E13" s="19">
        <f>'[1]евр-индексы'!L34</f>
        <v>7652.139999999999</v>
      </c>
      <c r="F13" s="19">
        <f>'[1]евр-индексы'!I34*1</f>
        <v>7637.91</v>
      </c>
      <c r="G13" s="20">
        <f t="shared" si="0"/>
        <v>-0.00185961051418293</v>
      </c>
      <c r="H13" s="20">
        <f t="shared" si="2"/>
        <v>-0.024954713093564895</v>
      </c>
      <c r="I13" s="20">
        <f t="shared" si="3"/>
        <v>-0.007526153774186861</v>
      </c>
      <c r="J13" s="20">
        <f t="shared" si="1"/>
        <v>0.26081394273942227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6347.24</v>
      </c>
      <c r="E14" s="19">
        <f>'[1]евр-индексы'!L33</f>
        <v>6263.929999999999</v>
      </c>
      <c r="F14" s="19">
        <f>'[1]евр-индексы'!I33*1</f>
        <v>6262.69</v>
      </c>
      <c r="G14" s="20">
        <f t="shared" si="0"/>
        <v>-0.00019795878945005896</v>
      </c>
      <c r="H14" s="20">
        <f t="shared" si="2"/>
        <v>-0.013320750436410234</v>
      </c>
      <c r="I14" s="20">
        <f t="shared" si="3"/>
        <v>0.03460301359769913</v>
      </c>
      <c r="J14" s="20">
        <f t="shared" si="1"/>
        <v>0.10850349046317653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11191.34</v>
      </c>
      <c r="E15" s="19">
        <f>'[1]Япония'!C697</f>
        <v>11357.07</v>
      </c>
      <c r="F15" s="19">
        <f>'[1]Япония'!C692</f>
        <v>11153.16</v>
      </c>
      <c r="G15" s="20">
        <f t="shared" si="0"/>
        <v>-0.017954454802162845</v>
      </c>
      <c r="H15" s="20">
        <f t="shared" si="2"/>
        <v>-0.0034115664433392867</v>
      </c>
      <c r="I15" s="20">
        <f t="shared" si="3"/>
        <v>0.06139097035989516</v>
      </c>
      <c r="J15" s="20">
        <f t="shared" si="1"/>
        <v>0.3292800279259962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7855.97</v>
      </c>
      <c r="E17" s="19">
        <f>'[1]азия-индексы'!S94*1</f>
        <v>7886.94</v>
      </c>
      <c r="F17" s="19">
        <f>'[1]азия-индексы'!K94*1</f>
        <v>7906.65</v>
      </c>
      <c r="G17" s="20">
        <f aca="true" t="shared" si="4" ref="G17:G22">IF(ISERROR(F17/E17-1),"н/д",F17/E17-1)</f>
        <v>0.0024990680796355136</v>
      </c>
      <c r="H17" s="20">
        <f aca="true" t="shared" si="5" ref="H17:H22">IF(ISERROR(F17/D17-1),"н/д",F17/D17-1)</f>
        <v>0.006451144798159891</v>
      </c>
      <c r="I17" s="20">
        <f aca="true" t="shared" si="6" ref="I17:I22">IF(ISERROR(F17/C17-1),"н/д",F17/C17-1)</f>
        <v>0.023957283796489204</v>
      </c>
      <c r="J17" s="20">
        <f aca="true" t="shared" si="7" ref="J17:J22">IF(ISERROR(F17/B17-1),"н/д",F17/B17-1)</f>
        <v>0.11470540135118368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483.42</v>
      </c>
      <c r="E18" s="19">
        <f>'[1]азия-индексы'!S106</f>
        <v>490.61999999999995</v>
      </c>
      <c r="F18" s="19">
        <f>'[1]азия-индексы'!K106*1</f>
        <v>494.03</v>
      </c>
      <c r="G18" s="20">
        <f t="shared" si="4"/>
        <v>0.006950389303330473</v>
      </c>
      <c r="H18" s="20">
        <f t="shared" si="5"/>
        <v>0.02194778867237579</v>
      </c>
      <c r="I18" s="20">
        <f>IF(ISERROR(F18/C18-1),"н/д",F18/C18-1)</f>
        <v>0.10481706771625365</v>
      </c>
      <c r="J18" s="20">
        <f t="shared" si="7"/>
        <v>0.4559412943534127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19781.19</v>
      </c>
      <c r="E19" s="19">
        <f>'[1]Индия'!C697</f>
        <v>19484.77</v>
      </c>
      <c r="F19" s="19">
        <f>'[1]Индия'!C692</f>
        <v>19512.6014</v>
      </c>
      <c r="G19" s="20">
        <f t="shared" si="4"/>
        <v>0.0014283668732040233</v>
      </c>
      <c r="H19" s="20">
        <f t="shared" si="5"/>
        <v>-0.013577979888975245</v>
      </c>
      <c r="I19" s="20">
        <f t="shared" si="6"/>
        <v>-0.011645858786011098</v>
      </c>
      <c r="J19" s="20">
        <f t="shared" si="7"/>
        <v>0.23382528429210248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4472.7</v>
      </c>
      <c r="E20" s="19">
        <f>'[1]азия-индексы'!S170</f>
        <v>4492.76</v>
      </c>
      <c r="F20" s="19">
        <f>'[1]азия-индексы'!K170*1</f>
        <v>4499.46</v>
      </c>
      <c r="G20" s="20">
        <f t="shared" si="4"/>
        <v>0.001491288205913488</v>
      </c>
      <c r="H20" s="20">
        <f t="shared" si="5"/>
        <v>0.0059829633107519875</v>
      </c>
      <c r="I20" s="20">
        <f t="shared" si="6"/>
        <v>0.023048641569408446</v>
      </c>
      <c r="J20" s="20">
        <f>IF(ISERROR(F20/B20-1),"н/д",F20/B20-1)</f>
        <v>0.15695011918016388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2419.02</v>
      </c>
      <c r="E21" s="19">
        <f>'[1]азия-индексы'!S141</f>
        <v>2418.53</v>
      </c>
      <c r="F21" s="19">
        <f>'[1]азия-индексы'!K141*1</f>
        <v>2432.4</v>
      </c>
      <c r="G21" s="20">
        <f t="shared" si="4"/>
        <v>0.005734888548002193</v>
      </c>
      <c r="H21" s="20">
        <f t="shared" si="5"/>
        <v>0.0055311655133070126</v>
      </c>
      <c r="I21" s="20">
        <f t="shared" si="6"/>
        <v>0.06868417930907222</v>
      </c>
      <c r="J21" s="20">
        <f t="shared" si="7"/>
        <v>0.10557103443887406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59761.49</v>
      </c>
      <c r="E22" s="19">
        <f>'[1]Бразилия'!C697</f>
        <v>58372.46</v>
      </c>
      <c r="F22" s="19">
        <f>'[1]Бразилия'!C692</f>
        <v>58497.83</v>
      </c>
      <c r="G22" s="20">
        <f t="shared" si="4"/>
        <v>0.0021477594057197624</v>
      </c>
      <c r="H22" s="20">
        <f t="shared" si="5"/>
        <v>-0.021145055118270917</v>
      </c>
      <c r="I22" s="20">
        <f t="shared" si="6"/>
        <v>-0.05545889123875747</v>
      </c>
      <c r="J22" s="20">
        <f t="shared" si="7"/>
        <v>-0.0017498183031949832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115.8</v>
      </c>
      <c r="E24" s="19">
        <f>'[1]нефть Brent'!C697</f>
        <v>117.85</v>
      </c>
      <c r="F24" s="29">
        <f>'[1]нефть Brent'!C692</f>
        <v>117.4227</v>
      </c>
      <c r="G24" s="20">
        <f>IF(ISERROR(F24/E24-1),"н/д",F24/E24-1)</f>
        <v>-0.003625795502757656</v>
      </c>
      <c r="H24" s="20">
        <f aca="true" t="shared" si="8" ref="H24:H33">IF(ISERROR(F24/D24-1),"н/д",F24/D24-1)</f>
        <v>0.014012953367875669</v>
      </c>
      <c r="I24" s="20">
        <f aca="true" t="shared" si="9" ref="I24:I33">IF(ISERROR(F24/C24-1),"н/д",F24/C24-1)</f>
        <v>0.05767159070437766</v>
      </c>
      <c r="J24" s="20">
        <f>IF(ISERROR(F24/B24-1),"н/д",F24/B24-1)</f>
        <v>0.04422143174744342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97.77</v>
      </c>
      <c r="E25" s="19">
        <f>'[1]сырье'!P83</f>
        <v>95.74000000000001</v>
      </c>
      <c r="F25" s="29">
        <f>'[1]сырье'!M83*1</f>
        <v>95.51</v>
      </c>
      <c r="G25" s="20">
        <f aca="true" t="shared" si="10" ref="G25:G33">IF(ISERROR(F25/E25-1),"н/д",F25/E25-1)</f>
        <v>-0.002402339669939413</v>
      </c>
      <c r="H25" s="20">
        <f t="shared" si="8"/>
        <v>-0.02311547509460976</v>
      </c>
      <c r="I25" s="20">
        <f t="shared" si="9"/>
        <v>0.025225418634607255</v>
      </c>
      <c r="J25" s="20">
        <f aca="true" t="shared" si="11" ref="J25:J31">IF(ISERROR(F25/B25-1),"н/д",F25/B25-1)</f>
        <v>-0.05725002467673457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1670.6</v>
      </c>
      <c r="E26" s="19">
        <f>'[1]Золото'!C697</f>
        <v>1666.9</v>
      </c>
      <c r="F26" s="19">
        <f>'[1]Золото'!C692</f>
        <v>1667.46</v>
      </c>
      <c r="G26" s="20">
        <f t="shared" si="10"/>
        <v>0.0003359529665847294</v>
      </c>
      <c r="H26" s="20">
        <f t="shared" si="8"/>
        <v>-0.001879564228420838</v>
      </c>
      <c r="I26" s="20">
        <f t="shared" si="9"/>
        <v>0.003164480808566905</v>
      </c>
      <c r="J26" s="20">
        <f t="shared" si="11"/>
        <v>0.03691162315508412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8343.44</v>
      </c>
      <c r="E27" s="19">
        <f>'[1]Медь'!C697</f>
        <v>8288.32</v>
      </c>
      <c r="F27" s="19">
        <f>'[1]Медь'!C692</f>
        <v>8292.73</v>
      </c>
      <c r="G27" s="20">
        <f t="shared" si="10"/>
        <v>0.0005320740511949307</v>
      </c>
      <c r="H27" s="20">
        <f t="shared" si="8"/>
        <v>-0.006077828809220254</v>
      </c>
      <c r="I27" s="20">
        <f t="shared" si="9"/>
        <v>0.02437304055873568</v>
      </c>
      <c r="J27" s="20">
        <f t="shared" si="11"/>
        <v>0.10114726418913933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18625</v>
      </c>
      <c r="E28" s="19">
        <f>'[1]Никель'!C697</f>
        <v>18320</v>
      </c>
      <c r="F28" s="19">
        <f>'[1]Никель'!C692</f>
        <v>18320</v>
      </c>
      <c r="G28" s="20">
        <f t="shared" si="10"/>
        <v>0</v>
      </c>
      <c r="H28" s="20">
        <f t="shared" si="8"/>
        <v>-0.016375838926174446</v>
      </c>
      <c r="I28" s="20">
        <f t="shared" si="9"/>
        <v>0.05743145743145739</v>
      </c>
      <c r="J28" s="20">
        <f t="shared" si="11"/>
        <v>-0.040841109366823614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2125</v>
      </c>
      <c r="E29" s="19">
        <f>'[1]Алюминий'!C697</f>
        <v>2119</v>
      </c>
      <c r="F29" s="19">
        <f>'[1]Алюминий'!C692</f>
        <v>2119</v>
      </c>
      <c r="G29" s="20">
        <f t="shared" si="10"/>
        <v>0</v>
      </c>
      <c r="H29" s="20">
        <f t="shared" si="8"/>
        <v>-0.002823529411764669</v>
      </c>
      <c r="I29" s="20">
        <f t="shared" si="9"/>
        <v>0.02515723270440251</v>
      </c>
      <c r="J29" s="20">
        <f t="shared" si="11"/>
        <v>0.005216852026390217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82.97999999999999</v>
      </c>
      <c r="E30" s="19">
        <f>'[1]сырье'!P102</f>
        <v>82.67</v>
      </c>
      <c r="F30" s="19" t="str">
        <f>'[1]сырье'!M102</f>
        <v>82,80</v>
      </c>
      <c r="G30" s="20">
        <f t="shared" si="10"/>
        <v>0.001572517237208082</v>
      </c>
      <c r="H30" s="20">
        <f t="shared" si="8"/>
        <v>-0.002169197396963085</v>
      </c>
      <c r="I30" s="20">
        <f t="shared" si="9"/>
        <v>0.10223642172523961</v>
      </c>
      <c r="J30" s="20">
        <f t="shared" si="11"/>
        <v>-0.14143508917461634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18.78</v>
      </c>
      <c r="E31" s="19">
        <f>'[1]Сахар'!C697</f>
        <v>18.16</v>
      </c>
      <c r="F31" s="19">
        <f>'[1]Сахар'!C692</f>
        <v>17.34</v>
      </c>
      <c r="G31" s="20">
        <f t="shared" si="10"/>
        <v>-0.045154185022026394</v>
      </c>
      <c r="H31" s="20">
        <f t="shared" si="8"/>
        <v>-0.07667731629392982</v>
      </c>
      <c r="I31" s="20">
        <f t="shared" si="9"/>
        <v>-0.08059384941675507</v>
      </c>
      <c r="J31" s="20">
        <f t="shared" si="11"/>
        <v>-0.25547445255474455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736</v>
      </c>
      <c r="E32" s="19">
        <f>'[1]сырье'!P99</f>
        <v>709</v>
      </c>
      <c r="F32" s="19">
        <f>'[1]сырье'!M99*1</f>
        <v>706</v>
      </c>
      <c r="G32" s="20">
        <f t="shared" si="10"/>
        <v>-0.004231311706629048</v>
      </c>
      <c r="H32" s="20">
        <f t="shared" si="8"/>
        <v>-0.040760869565217406</v>
      </c>
      <c r="I32" s="20">
        <f t="shared" si="9"/>
        <v>0.025045372050816805</v>
      </c>
      <c r="J32" s="20">
        <f>IF(ISERROR(F32/B32-1),"н/д",F32/B32-1)</f>
        <v>0.08282208588957052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765</v>
      </c>
      <c r="E33" s="19">
        <f>'[1]Пшеница'!C697</f>
        <v>756.2</v>
      </c>
      <c r="F33" s="19">
        <f>'[1]Пшеница'!C692</f>
        <v>751.2</v>
      </c>
      <c r="G33" s="20">
        <f t="shared" si="10"/>
        <v>-0.006612007405448317</v>
      </c>
      <c r="H33" s="20">
        <f t="shared" si="8"/>
        <v>-0.018039215686274424</v>
      </c>
      <c r="I33" s="20">
        <f t="shared" si="9"/>
        <v>0.0010660980810235365</v>
      </c>
      <c r="J33" s="20">
        <f>IF(ISERROR(F33/B33-1),"н/д",F33/B33-1)</f>
        <v>0.07621776504298006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41306</v>
      </c>
      <c r="E35" s="14">
        <f>IF(J35=2,F35-3,F35-1)</f>
        <v>41313</v>
      </c>
      <c r="F35" s="33">
        <f>I1</f>
        <v>41316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813.3</v>
      </c>
      <c r="E37" s="19">
        <f>'[1]ост. ср-тв на кс'!AC5</f>
        <v>539.5</v>
      </c>
      <c r="F37" s="19">
        <f>'[1]ост. ср-тв на кс'!AB5</f>
        <v>473.4</v>
      </c>
      <c r="G37" s="20">
        <f t="shared" si="12"/>
        <v>-0.12252085264133461</v>
      </c>
      <c r="H37" s="20">
        <f aca="true" t="shared" si="13" ref="H37:H42">IF(ISERROR(F37/D37-1),"н/д",F37/D37-1)</f>
        <v>-0.4179269642198451</v>
      </c>
      <c r="I37" s="20">
        <f aca="true" t="shared" si="14" ref="I37:I42">IF(ISERROR(F37/C37-1),"н/д",F37/C37-1)</f>
        <v>-0.6535675082327113</v>
      </c>
      <c r="J37" s="20">
        <f aca="true" t="shared" si="15" ref="J37:J42">IF(ISERROR(F37/B37-1),"н/д",F37/B37-1)</f>
        <v>-0.51762787854086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612</v>
      </c>
      <c r="E38" s="19">
        <f>'[1]ост. ср-тв на кс'!AE5</f>
        <v>351.4</v>
      </c>
      <c r="F38" s="19">
        <f>'[1]ост. ср-тв на кс'!AD5</f>
        <v>295.6</v>
      </c>
      <c r="G38" s="20">
        <f t="shared" si="12"/>
        <v>-0.15879339783722246</v>
      </c>
      <c r="H38" s="20">
        <f t="shared" si="13"/>
        <v>-0.5169934640522875</v>
      </c>
      <c r="I38" s="20">
        <f t="shared" si="14"/>
        <v>-0.6989203503768588</v>
      </c>
      <c r="J38" s="20">
        <f t="shared" si="15"/>
        <v>-0.5980965329707681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6.59</v>
      </c>
      <c r="E39" s="28">
        <f>'[1]mibid-mibor'!C8</f>
        <v>6.52</v>
      </c>
      <c r="F39" s="28">
        <f>'[1]mibid-mibor'!D8</f>
        <v>6.52</v>
      </c>
      <c r="G39" s="20">
        <f t="shared" si="12"/>
        <v>0</v>
      </c>
      <c r="H39" s="20">
        <f t="shared" si="13"/>
        <v>-0.01062215477996964</v>
      </c>
      <c r="I39" s="20">
        <f t="shared" si="14"/>
        <v>-0.0268656716417911</v>
      </c>
      <c r="J39" s="20">
        <f t="shared" si="15"/>
        <v>0.026771653543307128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7.33</v>
      </c>
      <c r="E40" s="28">
        <f>'[1]mibid-mibor'!E8</f>
        <v>7.32</v>
      </c>
      <c r="F40" s="28">
        <f>'[1]mibid-mibor'!F8</f>
        <v>7.32</v>
      </c>
      <c r="G40" s="20">
        <f t="shared" si="12"/>
        <v>0</v>
      </c>
      <c r="H40" s="20">
        <f t="shared" si="13"/>
        <v>-0.0013642564802182067</v>
      </c>
      <c r="I40" s="20">
        <f t="shared" si="14"/>
        <v>-0.027888446215139417</v>
      </c>
      <c r="J40" s="20">
        <f t="shared" si="15"/>
        <v>-0.009472259810554773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30.0161</v>
      </c>
      <c r="E41" s="28">
        <f>'[1]МакроDelay'!L7</f>
        <v>30.0496</v>
      </c>
      <c r="F41" s="28">
        <f>'[1]МакроDelay'!Q7</f>
        <v>30.1575</v>
      </c>
      <c r="G41" s="20">
        <f>IF(ISERROR(F41/E41-1),"н/д",F41/E41-1)</f>
        <v>0.003590729993077968</v>
      </c>
      <c r="H41" s="20">
        <f>IF(ISERROR(F41/D41-1),"н/д",F41/D41-1)</f>
        <v>0.00471080520120859</v>
      </c>
      <c r="I41" s="20">
        <f t="shared" si="14"/>
        <v>-0.007085310163403302</v>
      </c>
      <c r="J41" s="20">
        <f t="shared" si="15"/>
        <v>-0.06331966341311923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40.7138</v>
      </c>
      <c r="E42" s="28">
        <f>'[1]МакроDelay'!L9</f>
        <v>40.6691</v>
      </c>
      <c r="F42" s="28">
        <f>'[1]МакроDelay'!Q9</f>
        <v>40.4171</v>
      </c>
      <c r="G42" s="20">
        <f t="shared" si="12"/>
        <v>-0.006196350546237905</v>
      </c>
      <c r="H42" s="20">
        <f t="shared" si="13"/>
        <v>-0.007287455359116568</v>
      </c>
      <c r="I42" s="20">
        <f t="shared" si="14"/>
        <v>0.004685721103891094</v>
      </c>
      <c r="J42" s="20">
        <f t="shared" si="15"/>
        <v>-0.03009709044115294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41292</v>
      </c>
      <c r="E43" s="38">
        <f>'[1]ЗВР-cbr'!D4</f>
        <v>41299</v>
      </c>
      <c r="F43" s="38">
        <f>'[1]ЗВР-cbr'!D3</f>
        <v>41306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530,4</v>
      </c>
      <c r="E44" s="19" t="str">
        <f>'[1]ЗВР-cbr'!L4</f>
        <v>530,7</v>
      </c>
      <c r="F44" s="19" t="str">
        <f>'[1]ЗВР-cbr'!L3</f>
        <v>533,5</v>
      </c>
      <c r="G44" s="20">
        <f>IF(ISERROR(F44/E44-1),"н/д",F44/E44-1)</f>
        <v>0.0052760504993403234</v>
      </c>
      <c r="H44" s="20"/>
      <c r="I44" s="20">
        <f>IF(ISERROR(F44/C44-1),"н/д",F44/C44-1)</f>
        <v>0.071285140562249</v>
      </c>
      <c r="J44" s="20">
        <f>IF(ISERROR(F44/B44-1),"н/д",F44/B44-1)</f>
        <v>0.218871373086589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41295</v>
      </c>
      <c r="F45" s="38">
        <v>41302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0.6</v>
      </c>
      <c r="F46" s="42">
        <v>0.8</v>
      </c>
      <c r="G46" s="20">
        <f>IF(ISERROR(F46-E46),"н/д",F46-E46)/100</f>
        <v>0.0020000000000000005</v>
      </c>
      <c r="H46" s="20">
        <f>IF(ISERROR(F46-D46),"н/д",F46-D46)/100</f>
        <v>0.008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41194</v>
      </c>
      <c r="E47" s="44">
        <f>'[1]M2'!P23</f>
        <v>41224</v>
      </c>
      <c r="F47" s="44">
        <f>'[1]M2'!P22</f>
        <v>41255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24739.2</v>
      </c>
      <c r="E48" s="19">
        <f>'[1]M2'!Q23</f>
        <v>25080.6</v>
      </c>
      <c r="F48" s="19">
        <f>'[1]M2'!Q22</f>
        <v>27405.4</v>
      </c>
      <c r="G48" s="20"/>
      <c r="H48" s="20">
        <f>IF(ISERROR(F48/D48-1),"н/д",F48/D48-1)</f>
        <v>0.10777228042943987</v>
      </c>
      <c r="I48" s="20">
        <f>IF(ISERROR(F48/C48-1),"н/д",F48/C48-1)</f>
        <v>0.11935988498188554</v>
      </c>
      <c r="J48" s="20">
        <f>IF(ISERROR(F48/B48-1),"н/д",F48/B48-1)</f>
        <v>0.3694551741713681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'[1]ПромПр-во'!B42</f>
        <v>101.8</v>
      </c>
      <c r="E49" s="19">
        <f>'[1]ПромПр-во'!B43</f>
        <v>101.9</v>
      </c>
      <c r="F49" s="19">
        <f>'[1]ПромПр-во'!B44</f>
        <v>101.4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41183</v>
      </c>
      <c r="E54" s="44">
        <v>41214</v>
      </c>
      <c r="F54" s="44">
        <v>41244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1070.9</v>
      </c>
      <c r="E55" s="19">
        <f>'[1]Дох-Расх фед.б.'!J5*1</f>
        <v>951.4</v>
      </c>
      <c r="F55" s="19">
        <f>'[1]Дох-Расх фед.б.'!J4*1</f>
        <v>1451.5</v>
      </c>
      <c r="G55" s="20">
        <f>IF(ISERROR(F55/E55-1),"н/д",F55/E55-1)</f>
        <v>0.5256464158082825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989.9</v>
      </c>
      <c r="E56" s="19">
        <f>'[1]Дох-Расх фед.б.'!J29*1</f>
        <v>879.5</v>
      </c>
      <c r="F56" s="19">
        <f>'[1]Дох-Расх фед.б.'!J28*1</f>
        <v>2253</v>
      </c>
      <c r="G56" s="20">
        <f>IF(ISERROR(F56/E56-1),"н/д",F56/E56-1)</f>
        <v>1.5616827743035815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81.00000000000011</v>
      </c>
      <c r="E57" s="25">
        <f>E55-E56</f>
        <v>71.89999999999998</v>
      </c>
      <c r="F57" s="19">
        <f>F55-F56</f>
        <v>-801.5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41153</v>
      </c>
      <c r="E58" s="44">
        <v>41183</v>
      </c>
      <c r="F58" s="44">
        <v>41214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44.045</v>
      </c>
      <c r="E59" s="42">
        <v>46.052</v>
      </c>
      <c r="F59" s="42">
        <v>45.447</v>
      </c>
      <c r="G59" s="20">
        <f>IF(ISERROR(F59/E59-1),"н/д",F59/E59-1)</f>
        <v>-0.013137323026144343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26.916</v>
      </c>
      <c r="E60" s="42">
        <v>31.553</v>
      </c>
      <c r="F60" s="42">
        <v>30.091</v>
      </c>
      <c r="G60" s="20">
        <f>IF(ISERROR(F60/E60-1),"н/д",F60/E60-1)</f>
        <v>-0.04633473837669955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17.129</v>
      </c>
      <c r="E61" s="42">
        <f>E59-E60</f>
        <v>14.498999999999999</v>
      </c>
      <c r="F61" s="42">
        <f>F59-F60</f>
        <v>15.356000000000002</v>
      </c>
      <c r="G61" s="20">
        <f>IF(ISERROR(F61/E61-1),"н/д",F61/E61-1)</f>
        <v>0.05910752465687308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2013-02-11T09:16:24Z</dcterms:created>
  <dcterms:modified xsi:type="dcterms:W3CDTF">2013-02-11T09:18:26Z</dcterms:modified>
  <cp:category/>
  <cp:version/>
  <cp:contentType/>
  <cp:contentStatus/>
</cp:coreProperties>
</file>