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56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<sst xmlns="http://schemas.openxmlformats.org/spreadsheetml/2006/main" count="95" uniqueCount="80">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</sst>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7906,65</v>
          </cell>
          <cell r="S95">
            <v>7886.94</v>
          </cell>
        </row>
        <row r="107">
          <cell r="K107" t="str">
            <v>494,03</v>
          </cell>
          <cell r="S107">
            <v>490.61999999999995</v>
          </cell>
        </row>
        <row r="141">
          <cell r="K141" t="str">
            <v>2432,40</v>
          </cell>
          <cell r="S141">
            <v>2418.53</v>
          </cell>
        </row>
        <row r="169">
          <cell r="K169" t="str">
            <v>4563,06</v>
          </cell>
          <cell r="S169">
            <v>4539.7300000000005</v>
          </cell>
        </row>
      </sheetData>
      <sheetData sheetId="2">
        <row r="35">
          <cell r="I35" t="str">
            <v>6319,71</v>
          </cell>
          <cell r="L35">
            <v>6338.38</v>
          </cell>
        </row>
        <row r="36">
          <cell r="I36" t="str">
            <v>7656,57</v>
          </cell>
          <cell r="L36">
            <v>7660.19</v>
          </cell>
        </row>
        <row r="170">
          <cell r="I170" t="str">
            <v>3680,90</v>
          </cell>
          <cell r="L170">
            <v>3687.65</v>
          </cell>
        </row>
      </sheetData>
      <sheetData sheetId="3">
        <row r="3">
          <cell r="D3">
            <v>41306</v>
          </cell>
          <cell r="L3" t="str">
            <v>533,5</v>
          </cell>
        </row>
        <row r="4">
          <cell r="D4">
            <v>41299</v>
          </cell>
          <cell r="L4" t="str">
            <v>530,7</v>
          </cell>
        </row>
        <row r="5">
          <cell r="D5">
            <v>41292</v>
          </cell>
          <cell r="L5" t="str">
            <v>530,4</v>
          </cell>
        </row>
      </sheetData>
      <sheetData sheetId="4">
        <row r="8">
          <cell r="C8">
            <v>6.48</v>
          </cell>
          <cell r="D8">
            <v>6.48</v>
          </cell>
          <cell r="E8">
            <v>7.26</v>
          </cell>
          <cell r="F8">
            <v>7.26</v>
          </cell>
        </row>
      </sheetData>
      <sheetData sheetId="5">
        <row r="7">
          <cell r="L7">
            <v>30.159</v>
          </cell>
          <cell r="Q7">
            <v>30.1713</v>
          </cell>
        </row>
        <row r="9">
          <cell r="L9">
            <v>40.3618</v>
          </cell>
          <cell r="Q9">
            <v>40.3873</v>
          </cell>
        </row>
      </sheetData>
      <sheetData sheetId="6">
        <row r="85">
          <cell r="M85" t="str">
            <v>97,63</v>
          </cell>
          <cell r="P85">
            <v>97.52</v>
          </cell>
        </row>
        <row r="101">
          <cell r="M101" t="str">
            <v>694,50</v>
          </cell>
          <cell r="P101">
            <v>696.25</v>
          </cell>
        </row>
        <row r="104">
          <cell r="M104" t="str">
            <v>81,27</v>
          </cell>
          <cell r="P104">
            <v>81.77</v>
          </cell>
        </row>
      </sheetData>
      <sheetData sheetId="7">
        <row r="22">
          <cell r="P22">
            <v>41255</v>
          </cell>
          <cell r="Q22">
            <v>27405.4</v>
          </cell>
        </row>
        <row r="23">
          <cell r="P23">
            <v>41224</v>
          </cell>
          <cell r="Q23">
            <v>25080.6</v>
          </cell>
        </row>
        <row r="24">
          <cell r="P24">
            <v>41194</v>
          </cell>
          <cell r="Q24">
            <v>24739.2</v>
          </cell>
        </row>
      </sheetData>
      <sheetData sheetId="8">
        <row r="4">
          <cell r="J4" t="str">
            <v>1451,5</v>
          </cell>
        </row>
        <row r="5">
          <cell r="J5" t="str">
            <v>951,4</v>
          </cell>
        </row>
        <row r="6">
          <cell r="J6" t="str">
            <v>1070,9</v>
          </cell>
        </row>
        <row r="28">
          <cell r="J28" t="str">
            <v>2253</v>
          </cell>
        </row>
        <row r="29">
          <cell r="J29" t="str">
            <v>879,5</v>
          </cell>
        </row>
        <row r="30">
          <cell r="J30" t="str">
            <v>989,9</v>
          </cell>
        </row>
      </sheetData>
      <sheetData sheetId="9">
        <row r="42">
          <cell r="B42">
            <v>101.8</v>
          </cell>
        </row>
        <row r="43">
          <cell r="B43">
            <v>101.9</v>
          </cell>
        </row>
        <row r="44">
          <cell r="B44">
            <v>101.4</v>
          </cell>
        </row>
      </sheetData>
      <sheetData sheetId="10">
        <row r="5">
          <cell r="AB5">
            <v>729.3</v>
          </cell>
          <cell r="AC5">
            <v>763.9</v>
          </cell>
          <cell r="AD5">
            <v>536.3</v>
          </cell>
          <cell r="AE5">
            <v>578.9</v>
          </cell>
        </row>
      </sheetData>
      <sheetData sheetId="12">
        <row r="690">
          <cell r="C690">
            <v>117.8463</v>
          </cell>
        </row>
        <row r="695">
          <cell r="C695">
            <v>117.75</v>
          </cell>
        </row>
      </sheetData>
      <sheetData sheetId="13">
        <row r="690">
          <cell r="C690">
            <v>1647.26</v>
          </cell>
        </row>
        <row r="695">
          <cell r="C695">
            <v>1649.6</v>
          </cell>
        </row>
      </sheetData>
      <sheetData sheetId="14">
        <row r="690">
          <cell r="C690">
            <v>8273.99</v>
          </cell>
        </row>
        <row r="695">
          <cell r="C695">
            <v>8254.15</v>
          </cell>
        </row>
      </sheetData>
      <sheetData sheetId="15">
        <row r="690">
          <cell r="C690">
            <v>18440</v>
          </cell>
        </row>
        <row r="695">
          <cell r="C695">
            <v>18365</v>
          </cell>
        </row>
      </sheetData>
      <sheetData sheetId="16">
        <row r="690">
          <cell r="C690">
            <v>2132.11</v>
          </cell>
        </row>
        <row r="695">
          <cell r="C695">
            <v>2120</v>
          </cell>
        </row>
      </sheetData>
      <sheetData sheetId="17">
        <row r="690">
          <cell r="C690">
            <v>17.33</v>
          </cell>
        </row>
        <row r="695">
          <cell r="C695">
            <v>18.44</v>
          </cell>
        </row>
      </sheetData>
      <sheetData sheetId="18">
        <row r="690">
          <cell r="C690">
            <v>729.2</v>
          </cell>
        </row>
        <row r="695">
          <cell r="C695">
            <v>732</v>
          </cell>
        </row>
      </sheetData>
      <sheetData sheetId="19">
        <row r="690">
          <cell r="C690">
            <v>19612.5362</v>
          </cell>
        </row>
        <row r="695">
          <cell r="C695">
            <v>19561.04</v>
          </cell>
        </row>
      </sheetData>
      <sheetData sheetId="20">
        <row r="690">
          <cell r="C690">
            <v>58497.83</v>
          </cell>
        </row>
        <row r="695">
          <cell r="C695">
            <v>58372.46</v>
          </cell>
        </row>
      </sheetData>
      <sheetData sheetId="21">
        <row r="690">
          <cell r="C690">
            <v>11251.41</v>
          </cell>
        </row>
        <row r="695">
          <cell r="C695">
            <v>11369.12</v>
          </cell>
        </row>
      </sheetData>
      <sheetData sheetId="22">
        <row r="690">
          <cell r="C690">
            <v>1519.43</v>
          </cell>
        </row>
        <row r="695">
          <cell r="C695">
            <v>1517.01</v>
          </cell>
        </row>
      </sheetData>
      <sheetData sheetId="23">
        <row r="690">
          <cell r="C690">
            <v>3186.49</v>
          </cell>
        </row>
        <row r="695">
          <cell r="C695">
            <v>3192</v>
          </cell>
        </row>
      </sheetData>
      <sheetData sheetId="24">
        <row r="690">
          <cell r="C690">
            <v>14018.7</v>
          </cell>
        </row>
        <row r="695">
          <cell r="C695">
            <v>13971.24</v>
          </cell>
        </row>
      </sheetData>
      <sheetData sheetId="25">
        <row r="690">
          <cell r="C690">
            <v>1517.53</v>
          </cell>
        </row>
        <row r="695">
          <cell r="C695">
            <v>1512.03</v>
          </cell>
        </row>
      </sheetData>
      <sheetData sheetId="26">
        <row r="690">
          <cell r="C690">
            <v>1592.64</v>
          </cell>
        </row>
        <row r="695">
          <cell r="C695">
            <v>1582.35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41318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41306</v>
      </c>
      <c r="E4" s="14">
        <f>IF(J4=2,F4-3,F4-1)</f>
        <v>41317</v>
      </c>
      <c r="F4" s="14">
        <f>I1</f>
        <v>41318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1628.31</v>
      </c>
      <c r="E6" s="19">
        <f>'[1]РТС'!C695</f>
        <v>1582.35</v>
      </c>
      <c r="F6" s="19">
        <f>'[1]РТС'!C690</f>
        <v>1592.64</v>
      </c>
      <c r="G6" s="20">
        <f>IF(ISERROR(F6/E6-1),"н/д",F6/E6-1)</f>
        <v>0.006502986065030081</v>
      </c>
      <c r="H6" s="20">
        <f>IF(ISERROR(F6/D6-1),"н/д",F6/D6-1)</f>
        <v>-0.0219061480921936</v>
      </c>
      <c r="I6" s="20">
        <f>IF(ISERROR(F6/C6-1),"н/д",F6/C6-1)</f>
        <v>0.010494257978554744</v>
      </c>
      <c r="J6" s="20">
        <f>IF(ISERROR(F6/B6-1),"н/д",F6/B6-1)</f>
        <v>0.11358384241366437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1547.22</v>
      </c>
      <c r="E7" s="19">
        <f>'[1]ММВБ'!C695</f>
        <v>1512.03</v>
      </c>
      <c r="F7" s="19">
        <f>'[1]ММВБ'!C690</f>
        <v>1517.53</v>
      </c>
      <c r="G7" s="20">
        <f>IF(ISERROR(F7/E7-1),"н/д",F7/E7-1)</f>
        <v>0.0036374939650667404</v>
      </c>
      <c r="H7" s="20">
        <f>IF(ISERROR(F7/D7-1),"н/д",F7/D7-1)</f>
        <v>-0.019189255568051067</v>
      </c>
      <c r="I7" s="20">
        <f>IF(ISERROR(F7/C7-1),"н/д",F7/C7-1)</f>
        <v>0.0017889914313251598</v>
      </c>
      <c r="J7" s="20">
        <f>IF(ISERROR(F7/B7-1),"н/д",F7/B7-1)</f>
        <v>0.04775945312499985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13860.58</v>
      </c>
      <c r="E9" s="19">
        <f>'[1]DJIA (США)'!C695</f>
        <v>13971.24</v>
      </c>
      <c r="F9" s="19">
        <f>'[1]DJIA (США)'!C690</f>
        <v>14018.7</v>
      </c>
      <c r="G9" s="20">
        <f aca="true" t="shared" si="0" ref="G9:G15">IF(ISERROR(F9/E9-1),"н/д",F9/E9-1)</f>
        <v>0.003396978364125225</v>
      </c>
      <c r="H9" s="20">
        <f>IF(ISERROR(F9/D9-1),"н/д",F9/D9-1)</f>
        <v>0.011407892021834565</v>
      </c>
      <c r="I9" s="20">
        <f>IF(ISERROR(F9/C9-1),"н/д",F9/C9-1)</f>
        <v>0.047399600576496725</v>
      </c>
      <c r="J9" s="20">
        <f aca="true" t="shared" si="1" ref="J9:J15">IF(ISERROR(F9/B9-1),"н/д",F9/B9-1)</f>
        <v>0.13420488650970852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3142.13</v>
      </c>
      <c r="E10" s="19">
        <f>'[1]NASDAQ Composite (США)'!C695</f>
        <v>3192</v>
      </c>
      <c r="F10" s="19">
        <f>'[1]NASDAQ Composite (США)'!C690</f>
        <v>3186.49</v>
      </c>
      <c r="G10" s="20">
        <f t="shared" si="0"/>
        <v>-0.0017261904761904923</v>
      </c>
      <c r="H10" s="20">
        <f aca="true" t="shared" si="2" ref="H10:H15">IF(ISERROR(F10/D10-1),"н/д",F10/D10-1)</f>
        <v>0.014117811802821567</v>
      </c>
      <c r="I10" s="20">
        <f aca="true" t="shared" si="3" ref="I10:I15">IF(ISERROR(F10/C10-1),"н/д",F10/C10-1)</f>
        <v>0.028294732494086317</v>
      </c>
      <c r="J10" s="20">
        <f t="shared" si="1"/>
        <v>0.19156458708192603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1498.11</v>
      </c>
      <c r="E11" s="19">
        <f>'[1]S&amp;P500 (США)'!C695</f>
        <v>1517.01</v>
      </c>
      <c r="F11" s="19">
        <f>'[1]S&amp;P500 (США)'!C690</f>
        <v>1519.43</v>
      </c>
      <c r="G11" s="20">
        <f t="shared" si="0"/>
        <v>0.0015952432745993672</v>
      </c>
      <c r="H11" s="20">
        <f>IF(ISERROR(F11/D11-1),"н/д",F11/D11-1)</f>
        <v>0.014231264726889403</v>
      </c>
      <c r="I11" s="20">
        <f t="shared" si="3"/>
        <v>0.03936000656684158</v>
      </c>
      <c r="J11" s="20">
        <f t="shared" si="1"/>
        <v>0.18908714905910817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3774.37</v>
      </c>
      <c r="E12" s="19">
        <f>'[1]евр-индексы'!L170</f>
        <v>3687.65</v>
      </c>
      <c r="F12" s="19">
        <f>'[1]евр-индексы'!I170*1</f>
        <v>3680.9</v>
      </c>
      <c r="G12" s="20">
        <f t="shared" si="0"/>
        <v>-0.0018304340162433874</v>
      </c>
      <c r="H12" s="20">
        <f t="shared" si="2"/>
        <v>-0.024764397767044533</v>
      </c>
      <c r="I12" s="20">
        <f t="shared" si="3"/>
        <v>-0.0066629065816778965</v>
      </c>
      <c r="J12" s="20">
        <f t="shared" si="1"/>
        <v>0.17324757120636458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7833.39</v>
      </c>
      <c r="E13" s="19">
        <f>'[1]евр-индексы'!L36</f>
        <v>7660.19</v>
      </c>
      <c r="F13" s="19">
        <f>'[1]евр-индексы'!I36*1</f>
        <v>7656.57</v>
      </c>
      <c r="G13" s="20">
        <f t="shared" si="0"/>
        <v>-0.00047257313460891126</v>
      </c>
      <c r="H13" s="20">
        <f t="shared" si="2"/>
        <v>-0.022572602666278696</v>
      </c>
      <c r="I13" s="20">
        <f t="shared" si="3"/>
        <v>-0.00510146403961631</v>
      </c>
      <c r="J13" s="20">
        <f t="shared" si="1"/>
        <v>0.26389420791294715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6347.24</v>
      </c>
      <c r="E14" s="19">
        <f>'[1]евр-индексы'!L35</f>
        <v>6338.38</v>
      </c>
      <c r="F14" s="19">
        <f>'[1]евр-индексы'!I35*1</f>
        <v>6319.71</v>
      </c>
      <c r="G14" s="20">
        <f t="shared" si="0"/>
        <v>-0.0029455476004910386</v>
      </c>
      <c r="H14" s="20">
        <f t="shared" si="2"/>
        <v>-0.004337318267467416</v>
      </c>
      <c r="I14" s="20">
        <f t="shared" si="3"/>
        <v>0.044022777921869816</v>
      </c>
      <c r="J14" s="20">
        <f t="shared" si="1"/>
        <v>0.1185960974780873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11191.34</v>
      </c>
      <c r="E15" s="19">
        <f>'[1]Япония'!C695</f>
        <v>11369.12</v>
      </c>
      <c r="F15" s="19">
        <f>'[1]Япония'!C690</f>
        <v>11251.41</v>
      </c>
      <c r="G15" s="20">
        <f t="shared" si="0"/>
        <v>-0.01035348382284651</v>
      </c>
      <c r="H15" s="20">
        <f t="shared" si="2"/>
        <v>0.005367543118161011</v>
      </c>
      <c r="I15" s="20">
        <f t="shared" si="3"/>
        <v>0.07074093600531395</v>
      </c>
      <c r="J15" s="20">
        <f t="shared" si="1"/>
        <v>0.3409898718396249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7855.97</v>
      </c>
      <c r="E17" s="19">
        <f>'[1]азия-индексы'!S95*1</f>
        <v>7886.94</v>
      </c>
      <c r="F17" s="19">
        <f>'[1]азия-индексы'!K95*1</f>
        <v>7906.65</v>
      </c>
      <c r="G17" s="20">
        <f aca="true" t="shared" si="4" ref="G17:G22">IF(ISERROR(F17/E17-1),"н/д",F17/E17-1)</f>
        <v>0.0024990680796355136</v>
      </c>
      <c r="H17" s="20">
        <f aca="true" t="shared" si="5" ref="H17:H22">IF(ISERROR(F17/D17-1),"н/д",F17/D17-1)</f>
        <v>0.006451144798159891</v>
      </c>
      <c r="I17" s="20">
        <f aca="true" t="shared" si="6" ref="I17:I22">IF(ISERROR(F17/C17-1),"н/д",F17/C17-1)</f>
        <v>0.023957283796489204</v>
      </c>
      <c r="J17" s="20">
        <f aca="true" t="shared" si="7" ref="J17:J22">IF(ISERROR(F17/B17-1),"н/д",F17/B17-1)</f>
        <v>0.11470540135118368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483.42</v>
      </c>
      <c r="E18" s="19">
        <f>'[1]азия-индексы'!S107</f>
        <v>490.61999999999995</v>
      </c>
      <c r="F18" s="19">
        <f>'[1]азия-индексы'!K107*1</f>
        <v>494.03</v>
      </c>
      <c r="G18" s="20">
        <f t="shared" si="4"/>
        <v>0.006950389303330473</v>
      </c>
      <c r="H18" s="20">
        <f t="shared" si="5"/>
        <v>0.02194778867237579</v>
      </c>
      <c r="I18" s="20">
        <f>IF(ISERROR(F18/C18-1),"н/д",F18/C18-1)</f>
        <v>0.10481706771625365</v>
      </c>
      <c r="J18" s="20">
        <f t="shared" si="7"/>
        <v>0.4559412943534127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19781.19</v>
      </c>
      <c r="E19" s="19">
        <f>'[1]Индия'!C695</f>
        <v>19561.04</v>
      </c>
      <c r="F19" s="19">
        <f>'[1]Индия'!C690</f>
        <v>19612.5362</v>
      </c>
      <c r="G19" s="20">
        <f t="shared" si="4"/>
        <v>0.0026325900872345986</v>
      </c>
      <c r="H19" s="20">
        <f t="shared" si="5"/>
        <v>-0.008525968356807634</v>
      </c>
      <c r="I19" s="20">
        <f t="shared" si="6"/>
        <v>-0.006583951795414267</v>
      </c>
      <c r="J19" s="20">
        <f t="shared" si="7"/>
        <v>0.240144384472188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4472.7</v>
      </c>
      <c r="E20" s="19">
        <f>'[1]азия-индексы'!S169</f>
        <v>4539.7300000000005</v>
      </c>
      <c r="F20" s="19">
        <f>'[1]азия-индексы'!K169*1</f>
        <v>4563.06</v>
      </c>
      <c r="G20" s="20">
        <f t="shared" si="4"/>
        <v>0.0051390721474624534</v>
      </c>
      <c r="H20" s="20">
        <f t="shared" si="5"/>
        <v>0.020202562210745345</v>
      </c>
      <c r="I20" s="20">
        <f t="shared" si="6"/>
        <v>0.03750946433565483</v>
      </c>
      <c r="J20" s="20">
        <f>IF(ISERROR(F20/B20-1),"н/д",F20/B20-1)</f>
        <v>0.17330364328746972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2419.02</v>
      </c>
      <c r="E21" s="19">
        <f>'[1]азия-индексы'!S141</f>
        <v>2418.53</v>
      </c>
      <c r="F21" s="19">
        <f>'[1]азия-индексы'!K141*1</f>
        <v>2432.4</v>
      </c>
      <c r="G21" s="20">
        <f t="shared" si="4"/>
        <v>0.005734888548002193</v>
      </c>
      <c r="H21" s="20">
        <f t="shared" si="5"/>
        <v>0.0055311655133070126</v>
      </c>
      <c r="I21" s="20">
        <f t="shared" si="6"/>
        <v>0.06868417930907222</v>
      </c>
      <c r="J21" s="20">
        <f t="shared" si="7"/>
        <v>0.10557103443887406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59761.49</v>
      </c>
      <c r="E22" s="19">
        <f>'[1]Бразилия'!C695</f>
        <v>58372.46</v>
      </c>
      <c r="F22" s="19">
        <f>'[1]Бразилия'!C690</f>
        <v>58497.83</v>
      </c>
      <c r="G22" s="20">
        <f t="shared" si="4"/>
        <v>0.0021477594057197624</v>
      </c>
      <c r="H22" s="20">
        <f t="shared" si="5"/>
        <v>-0.021145055118270917</v>
      </c>
      <c r="I22" s="20">
        <f t="shared" si="6"/>
        <v>-0.05545889123875747</v>
      </c>
      <c r="J22" s="20">
        <f t="shared" si="7"/>
        <v>-0.0017498183031949832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115.8</v>
      </c>
      <c r="E24" s="19">
        <f>'[1]нефть Brent'!C695</f>
        <v>117.75</v>
      </c>
      <c r="F24" s="29">
        <f>'[1]нефть Brent'!C690</f>
        <v>117.8463</v>
      </c>
      <c r="G24" s="20">
        <f>IF(ISERROR(F24/E24-1),"н/д",F24/E24-1)</f>
        <v>0.0008178343949043487</v>
      </c>
      <c r="H24" s="20">
        <f aca="true" t="shared" si="8" ref="H24:H33">IF(ISERROR(F24/D24-1),"н/д",F24/D24-1)</f>
        <v>0.017670984455958605</v>
      </c>
      <c r="I24" s="20">
        <f aca="true" t="shared" si="9" ref="I24:I33">IF(ISERROR(F24/C24-1),"н/д",F24/C24-1)</f>
        <v>0.061487119437939164</v>
      </c>
      <c r="J24" s="20">
        <f>IF(ISERROR(F24/B24-1),"н/д",F24/B24-1)</f>
        <v>0.04798843930635832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97.77</v>
      </c>
      <c r="E25" s="19">
        <f>'[1]сырье'!P85</f>
        <v>97.52</v>
      </c>
      <c r="F25" s="29">
        <f>'[1]сырье'!M85*1</f>
        <v>97.63</v>
      </c>
      <c r="G25" s="20">
        <f aca="true" t="shared" si="10" ref="G25:G33">IF(ISERROR(F25/E25-1),"н/д",F25/E25-1)</f>
        <v>0.0011279737489746644</v>
      </c>
      <c r="H25" s="20">
        <f t="shared" si="8"/>
        <v>-0.0014319320855068485</v>
      </c>
      <c r="I25" s="20">
        <f t="shared" si="9"/>
        <v>0.047981966509231366</v>
      </c>
      <c r="J25" s="20">
        <f aca="true" t="shared" si="11" ref="J25:J31">IF(ISERROR(F25/B25-1),"н/д",F25/B25-1)</f>
        <v>-0.03632415358799712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1670.6</v>
      </c>
      <c r="E26" s="19">
        <f>'[1]Золото'!C695</f>
        <v>1649.6</v>
      </c>
      <c r="F26" s="19">
        <f>'[1]Золото'!C690</f>
        <v>1647.26</v>
      </c>
      <c r="G26" s="20">
        <f t="shared" si="10"/>
        <v>-0.0014185257032007792</v>
      </c>
      <c r="H26" s="20">
        <f t="shared" si="8"/>
        <v>-0.01397102837303954</v>
      </c>
      <c r="I26" s="20">
        <f t="shared" si="9"/>
        <v>-0.008988088076043788</v>
      </c>
      <c r="J26" s="20">
        <f t="shared" si="11"/>
        <v>0.024350233503918517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8343.44</v>
      </c>
      <c r="E27" s="19">
        <f>'[1]Медь'!C695</f>
        <v>8254.15</v>
      </c>
      <c r="F27" s="19">
        <f>'[1]Медь'!C690</f>
        <v>8273.99</v>
      </c>
      <c r="G27" s="20">
        <f t="shared" si="10"/>
        <v>0.0024036393814022006</v>
      </c>
      <c r="H27" s="20">
        <f t="shared" si="8"/>
        <v>-0.008323904768297141</v>
      </c>
      <c r="I27" s="20">
        <f t="shared" si="9"/>
        <v>0.02205815139918621</v>
      </c>
      <c r="J27" s="20">
        <f t="shared" si="11"/>
        <v>0.09865887981741794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18625</v>
      </c>
      <c r="E28" s="19">
        <f>'[1]Никель'!C695</f>
        <v>18365</v>
      </c>
      <c r="F28" s="19">
        <f>'[1]Никель'!C690</f>
        <v>18440</v>
      </c>
      <c r="G28" s="20">
        <f t="shared" si="10"/>
        <v>0.004083855159270344</v>
      </c>
      <c r="H28" s="20">
        <f t="shared" si="8"/>
        <v>-0.009932885906040245</v>
      </c>
      <c r="I28" s="20">
        <f t="shared" si="9"/>
        <v>0.06435786435786439</v>
      </c>
      <c r="J28" s="20">
        <f t="shared" si="11"/>
        <v>-0.03455840920983777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2125</v>
      </c>
      <c r="E29" s="19">
        <f>'[1]Алюминий'!C695</f>
        <v>2120</v>
      </c>
      <c r="F29" s="19">
        <f>'[1]Алюминий'!C690</f>
        <v>2132.11</v>
      </c>
      <c r="G29" s="20">
        <f t="shared" si="10"/>
        <v>0.005712264150943502</v>
      </c>
      <c r="H29" s="20">
        <f t="shared" si="8"/>
        <v>0.0033458823529413095</v>
      </c>
      <c r="I29" s="20">
        <f t="shared" si="9"/>
        <v>0.03149975810353167</v>
      </c>
      <c r="J29" s="20">
        <f t="shared" si="11"/>
        <v>0.011436008671065201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82.97999999999999</v>
      </c>
      <c r="E30" s="19">
        <f>'[1]сырье'!P104</f>
        <v>81.77</v>
      </c>
      <c r="F30" s="19" t="str">
        <f>'[1]сырье'!M104</f>
        <v>81,27</v>
      </c>
      <c r="G30" s="20">
        <f t="shared" si="10"/>
        <v>-0.0061147119970649255</v>
      </c>
      <c r="H30" s="20">
        <f t="shared" si="8"/>
        <v>-0.02060737527114964</v>
      </c>
      <c r="I30" s="20">
        <f t="shared" si="9"/>
        <v>0.08186900958466437</v>
      </c>
      <c r="J30" s="20">
        <f t="shared" si="11"/>
        <v>-0.15729987557030278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18.78</v>
      </c>
      <c r="E31" s="19">
        <f>'[1]Сахар'!C695</f>
        <v>18.44</v>
      </c>
      <c r="F31" s="19">
        <f>'[1]Сахар'!C690</f>
        <v>17.33</v>
      </c>
      <c r="G31" s="20">
        <f t="shared" si="10"/>
        <v>-0.06019522776572683</v>
      </c>
      <c r="H31" s="20">
        <f t="shared" si="8"/>
        <v>-0.07720979765708214</v>
      </c>
      <c r="I31" s="20">
        <f t="shared" si="9"/>
        <v>-0.08112407211028638</v>
      </c>
      <c r="J31" s="20">
        <f t="shared" si="11"/>
        <v>-0.2559038213825676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736</v>
      </c>
      <c r="E32" s="19">
        <f>'[1]сырье'!P101</f>
        <v>696.25</v>
      </c>
      <c r="F32" s="19">
        <f>'[1]сырье'!M101*1</f>
        <v>694.5</v>
      </c>
      <c r="G32" s="20">
        <f t="shared" si="10"/>
        <v>-0.0025134649910233398</v>
      </c>
      <c r="H32" s="20">
        <f t="shared" si="8"/>
        <v>-0.056385869565217406</v>
      </c>
      <c r="I32" s="20">
        <f t="shared" si="9"/>
        <v>0.008348457350272342</v>
      </c>
      <c r="J32" s="20">
        <f>IF(ISERROR(F32/B32-1),"н/д",F32/B32-1)</f>
        <v>0.06518404907975461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765</v>
      </c>
      <c r="E33" s="19">
        <f>'[1]Пшеница'!C695</f>
        <v>732</v>
      </c>
      <c r="F33" s="19">
        <f>'[1]Пшеница'!C690</f>
        <v>729.2</v>
      </c>
      <c r="G33" s="20">
        <f t="shared" si="10"/>
        <v>-0.0038251366120217734</v>
      </c>
      <c r="H33" s="20">
        <f t="shared" si="8"/>
        <v>-0.046797385620914955</v>
      </c>
      <c r="I33" s="20">
        <f t="shared" si="9"/>
        <v>-0.028251599147121498</v>
      </c>
      <c r="J33" s="20">
        <f>IF(ISERROR(F33/B33-1),"н/д",F33/B33-1)</f>
        <v>0.04469914040114609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41306</v>
      </c>
      <c r="E35" s="14">
        <f>IF(J35=2,F35-3,F35-1)</f>
        <v>41317</v>
      </c>
      <c r="F35" s="33">
        <f>I1</f>
        <v>41318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813.3</v>
      </c>
      <c r="E37" s="19">
        <f>'[1]ост. ср-тв на кс'!AC5</f>
        <v>763.9</v>
      </c>
      <c r="F37" s="19">
        <f>'[1]ост. ср-тв на кс'!AB5</f>
        <v>729.3</v>
      </c>
      <c r="G37" s="20">
        <f t="shared" si="12"/>
        <v>-0.04529388663437628</v>
      </c>
      <c r="H37" s="20">
        <f aca="true" t="shared" si="13" ref="H37:H42">IF(ISERROR(F37/D37-1),"н/д",F37/D37-1)</f>
        <v>-0.10328292143120621</v>
      </c>
      <c r="I37" s="20">
        <f aca="true" t="shared" si="14" ref="I37:I42">IF(ISERROR(F37/C37-1),"н/д",F37/C37-1)</f>
        <v>-0.46630076838638856</v>
      </c>
      <c r="J37" s="20">
        <f aca="true" t="shared" si="15" ref="J37:J42">IF(ISERROR(F37/B37-1),"н/д",F37/B37-1)</f>
        <v>-0.25687792948848587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612</v>
      </c>
      <c r="E38" s="19">
        <f>'[1]ост. ср-тв на кс'!AE5</f>
        <v>578.9</v>
      </c>
      <c r="F38" s="19">
        <f>'[1]ост. ср-тв на кс'!AD5</f>
        <v>536.3</v>
      </c>
      <c r="G38" s="20">
        <f t="shared" si="12"/>
        <v>-0.07358783900500954</v>
      </c>
      <c r="H38" s="20">
        <f t="shared" si="13"/>
        <v>-0.12369281045751646</v>
      </c>
      <c r="I38" s="20">
        <f t="shared" si="14"/>
        <v>-0.45375840293338765</v>
      </c>
      <c r="J38" s="20">
        <f t="shared" si="15"/>
        <v>-0.2708361658735554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6.59</v>
      </c>
      <c r="E39" s="28">
        <f>'[1]mibid-mibor'!C8</f>
        <v>6.48</v>
      </c>
      <c r="F39" s="28">
        <f>'[1]mibid-mibor'!D8</f>
        <v>6.48</v>
      </c>
      <c r="G39" s="20">
        <f t="shared" si="12"/>
        <v>0</v>
      </c>
      <c r="H39" s="20">
        <f t="shared" si="13"/>
        <v>-0.01669195751138075</v>
      </c>
      <c r="I39" s="20">
        <f t="shared" si="14"/>
        <v>-0.032835820895522394</v>
      </c>
      <c r="J39" s="20">
        <f t="shared" si="15"/>
        <v>0.020472440944881987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7.33</v>
      </c>
      <c r="E40" s="28">
        <f>'[1]mibid-mibor'!E8</f>
        <v>7.26</v>
      </c>
      <c r="F40" s="28">
        <f>'[1]mibid-mibor'!F8</f>
        <v>7.26</v>
      </c>
      <c r="G40" s="20">
        <f t="shared" si="12"/>
        <v>0</v>
      </c>
      <c r="H40" s="20">
        <f t="shared" si="13"/>
        <v>-0.009549795361528002</v>
      </c>
      <c r="I40" s="20">
        <f t="shared" si="14"/>
        <v>-0.03585657370517936</v>
      </c>
      <c r="J40" s="20">
        <f t="shared" si="15"/>
        <v>-0.017591339648173165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30.0161</v>
      </c>
      <c r="E41" s="28">
        <f>'[1]МакроDelay'!L7</f>
        <v>30.159</v>
      </c>
      <c r="F41" s="28">
        <f>'[1]МакроDelay'!Q7</f>
        <v>30.1713</v>
      </c>
      <c r="G41" s="20">
        <f>IF(ISERROR(F41/E41-1),"н/д",F41/E41-1)</f>
        <v>0.00040783845618230785</v>
      </c>
      <c r="H41" s="20">
        <f>IF(ISERROR(F41/D41-1),"н/д",F41/D41-1)</f>
        <v>0.00517055846695591</v>
      </c>
      <c r="I41" s="20">
        <f t="shared" si="14"/>
        <v>-0.006630954771883912</v>
      </c>
      <c r="J41" s="20">
        <f t="shared" si="15"/>
        <v>-0.06289104072738927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40.7138</v>
      </c>
      <c r="E42" s="28">
        <f>'[1]МакроDelay'!L9</f>
        <v>40.3618</v>
      </c>
      <c r="F42" s="28">
        <f>'[1]МакроDelay'!Q9</f>
        <v>40.3873</v>
      </c>
      <c r="G42" s="20">
        <f t="shared" si="12"/>
        <v>0.0006317855001511941</v>
      </c>
      <c r="H42" s="20">
        <f t="shared" si="13"/>
        <v>-0.008019393915576378</v>
      </c>
      <c r="I42" s="20">
        <f t="shared" si="14"/>
        <v>0.003944954584549354</v>
      </c>
      <c r="J42" s="20">
        <f t="shared" si="15"/>
        <v>-0.030812211187194793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41292</v>
      </c>
      <c r="E43" s="38">
        <f>'[1]ЗВР-cbr'!D4</f>
        <v>41299</v>
      </c>
      <c r="F43" s="38">
        <f>'[1]ЗВР-cbr'!D3</f>
        <v>41306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530,4</v>
      </c>
      <c r="E44" s="19" t="str">
        <f>'[1]ЗВР-cbr'!L4</f>
        <v>530,7</v>
      </c>
      <c r="F44" s="19" t="str">
        <f>'[1]ЗВР-cbr'!L3</f>
        <v>533,5</v>
      </c>
      <c r="G44" s="20">
        <f>IF(ISERROR(F44/E44-1),"н/д",F44/E44-1)</f>
        <v>0.0052760504993403234</v>
      </c>
      <c r="H44" s="20"/>
      <c r="I44" s="20">
        <f>IF(ISERROR(F44/C44-1),"н/д",F44/C44-1)</f>
        <v>0.071285140562249</v>
      </c>
      <c r="J44" s="20">
        <f>IF(ISERROR(F44/B44-1),"н/д",F44/B44-1)</f>
        <v>0.218871373086589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41295</v>
      </c>
      <c r="F45" s="38">
        <v>41302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0.6</v>
      </c>
      <c r="F46" s="42">
        <v>0.8</v>
      </c>
      <c r="G46" s="20">
        <f>IF(ISERROR(F46-E46),"н/д",F46-E46)/100</f>
        <v>0.0020000000000000005</v>
      </c>
      <c r="H46" s="20">
        <f>IF(ISERROR(F46-D46),"н/д",F46-D46)/100</f>
        <v>0.008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41194</v>
      </c>
      <c r="E47" s="44">
        <f>'[1]M2'!P23</f>
        <v>41224</v>
      </c>
      <c r="F47" s="44">
        <f>'[1]M2'!P22</f>
        <v>41255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24739.2</v>
      </c>
      <c r="E48" s="19">
        <f>'[1]M2'!Q23</f>
        <v>25080.6</v>
      </c>
      <c r="F48" s="19">
        <f>'[1]M2'!Q22</f>
        <v>27405.4</v>
      </c>
      <c r="G48" s="20"/>
      <c r="H48" s="20">
        <f>IF(ISERROR(F48/D48-1),"н/д",F48/D48-1)</f>
        <v>0.10777228042943987</v>
      </c>
      <c r="I48" s="20">
        <f>IF(ISERROR(F48/C48-1),"н/д",F48/C48-1)</f>
        <v>0.11935988498188554</v>
      </c>
      <c r="J48" s="20">
        <f>IF(ISERROR(F48/B48-1),"н/д",F48/B48-1)</f>
        <v>0.3694551741713681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'[1]ПромПр-во'!B42</f>
        <v>101.8</v>
      </c>
      <c r="E49" s="19">
        <f>'[1]ПромПр-во'!B43</f>
        <v>101.9</v>
      </c>
      <c r="F49" s="19">
        <f>'[1]ПромПр-во'!B44</f>
        <v>101.4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41183</v>
      </c>
      <c r="E54" s="44">
        <v>41214</v>
      </c>
      <c r="F54" s="44">
        <v>41244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1070.9</v>
      </c>
      <c r="E55" s="19">
        <f>'[1]Дох-Расх фед.б.'!J5*1</f>
        <v>951.4</v>
      </c>
      <c r="F55" s="19">
        <f>'[1]Дох-Расх фед.б.'!J4*1</f>
        <v>1451.5</v>
      </c>
      <c r="G55" s="20">
        <f>IF(ISERROR(F55/E55-1),"н/д",F55/E55-1)</f>
        <v>0.5256464158082825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989.9</v>
      </c>
      <c r="E56" s="19">
        <f>'[1]Дох-Расх фед.б.'!J29*1</f>
        <v>879.5</v>
      </c>
      <c r="F56" s="19">
        <f>'[1]Дох-Расх фед.б.'!J28*1</f>
        <v>2253</v>
      </c>
      <c r="G56" s="20">
        <f>IF(ISERROR(F56/E56-1),"н/д",F56/E56-1)</f>
        <v>1.5616827743035815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81.00000000000011</v>
      </c>
      <c r="E57" s="25">
        <f>E55-E56</f>
        <v>71.89999999999998</v>
      </c>
      <c r="F57" s="19">
        <f>F55-F56</f>
        <v>-801.5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41153</v>
      </c>
      <c r="E58" s="44">
        <v>41183</v>
      </c>
      <c r="F58" s="44">
        <v>41214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44.045</v>
      </c>
      <c r="E59" s="42">
        <v>46.052</v>
      </c>
      <c r="F59" s="42">
        <v>45.447</v>
      </c>
      <c r="G59" s="20">
        <f>IF(ISERROR(F59/E59-1),"н/д",F59/E59-1)</f>
        <v>-0.013137323026144343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26.916</v>
      </c>
      <c r="E60" s="42">
        <v>31.553</v>
      </c>
      <c r="F60" s="42">
        <v>30.091</v>
      </c>
      <c r="G60" s="20">
        <f>IF(ISERROR(F60/E60-1),"н/д",F60/E60-1)</f>
        <v>-0.04633473837669955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17.129</v>
      </c>
      <c r="E61" s="42">
        <f>E59-E60</f>
        <v>14.498999999999999</v>
      </c>
      <c r="F61" s="42">
        <f>F59-F60</f>
        <v>15.356000000000002</v>
      </c>
      <c r="G61" s="20">
        <f>IF(ISERROR(F61/E61-1),"н/д",F61/E61-1)</f>
        <v>0.05910752465687308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2013-02-13T09:39:27Z</dcterms:created>
  <dcterms:modified xsi:type="dcterms:W3CDTF">2013-02-13T09:40:33Z</dcterms:modified>
  <cp:category/>
  <cp:version/>
  <cp:contentType/>
  <cp:contentStatus/>
</cp:coreProperties>
</file>