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<sst xmlns="http://schemas.openxmlformats.org/spreadsheetml/2006/main" count="95" uniqueCount="79">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</sst>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7811,84</v>
          </cell>
          <cell r="S96">
            <v>7798.03</v>
          </cell>
        </row>
        <row r="104">
          <cell r="K104" t="str">
            <v>4795,15</v>
          </cell>
          <cell r="S104">
            <v>4831.509999999999</v>
          </cell>
        </row>
        <row r="108">
          <cell r="K108" t="str">
            <v>491,79</v>
          </cell>
          <cell r="S108">
            <v>487.04</v>
          </cell>
        </row>
        <row r="143">
          <cell r="K143" t="str">
            <v>2324,24</v>
          </cell>
          <cell r="S143">
            <v>2317.37</v>
          </cell>
        </row>
      </sheetData>
      <sheetData sheetId="2">
        <row r="35">
          <cell r="I35" t="str">
            <v>6392,91</v>
          </cell>
          <cell r="L35">
            <v>6432.7</v>
          </cell>
        </row>
        <row r="36">
          <cell r="I36" t="str">
            <v>7929,78</v>
          </cell>
          <cell r="L36">
            <v>8001.969999999999</v>
          </cell>
        </row>
        <row r="170">
          <cell r="I170" t="str">
            <v>3789,68</v>
          </cell>
          <cell r="L170">
            <v>3828.31</v>
          </cell>
        </row>
      </sheetData>
      <sheetData sheetId="3">
        <row r="3">
          <cell r="D3">
            <v>41341</v>
          </cell>
          <cell r="L3" t="str">
            <v>522,1</v>
          </cell>
        </row>
        <row r="4">
          <cell r="D4">
            <v>41334</v>
          </cell>
          <cell r="L4" t="str">
            <v>523,4</v>
          </cell>
        </row>
        <row r="5">
          <cell r="D5">
            <v>41327</v>
          </cell>
          <cell r="L5" t="str">
            <v>524</v>
          </cell>
        </row>
      </sheetData>
      <sheetData sheetId="4">
        <row r="8">
          <cell r="C8">
            <v>6.5</v>
          </cell>
          <cell r="D8">
            <v>6.5</v>
          </cell>
          <cell r="E8">
            <v>7.41</v>
          </cell>
          <cell r="F8">
            <v>7.41</v>
          </cell>
        </row>
      </sheetData>
      <sheetData sheetId="5">
        <row r="7">
          <cell r="L7">
            <v>30.8285</v>
          </cell>
          <cell r="Q7">
            <v>30.9446</v>
          </cell>
        </row>
        <row r="9">
          <cell r="L9">
            <v>39.9075</v>
          </cell>
          <cell r="Q9">
            <v>39.8752</v>
          </cell>
        </row>
      </sheetData>
      <sheetData sheetId="6">
        <row r="85">
          <cell r="M85" t="str">
            <v>92,87</v>
          </cell>
          <cell r="P85">
            <v>93.5</v>
          </cell>
        </row>
        <row r="101">
          <cell r="M101" t="str">
            <v>732,25</v>
          </cell>
          <cell r="P101">
            <v>732.5</v>
          </cell>
        </row>
        <row r="104">
          <cell r="M104" t="str">
            <v>88,80</v>
          </cell>
          <cell r="P104">
            <v>89.1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e">
            <v>#REF!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101.8</v>
          </cell>
        </row>
        <row r="24">
          <cell r="B24">
            <v>101.9</v>
          </cell>
        </row>
        <row r="31">
          <cell r="B31">
            <v>98.5</v>
          </cell>
        </row>
      </sheetData>
      <sheetData sheetId="10">
        <row r="5">
          <cell r="AI5">
            <v>809</v>
          </cell>
          <cell r="AJ5">
            <v>722</v>
          </cell>
          <cell r="AK5">
            <v>629.4</v>
          </cell>
          <cell r="AL5">
            <v>528.7</v>
          </cell>
        </row>
      </sheetData>
      <sheetData sheetId="12">
        <row r="683">
          <cell r="C683">
            <v>108.3546</v>
          </cell>
        </row>
        <row r="688">
          <cell r="C688">
            <v>108.72</v>
          </cell>
        </row>
      </sheetData>
      <sheetData sheetId="13">
        <row r="683">
          <cell r="C683">
            <v>1606.59</v>
          </cell>
        </row>
        <row r="688">
          <cell r="C688">
            <v>1607.5</v>
          </cell>
        </row>
      </sheetData>
      <sheetData sheetId="14">
        <row r="683">
          <cell r="C683">
            <v>7614.75</v>
          </cell>
        </row>
        <row r="688">
          <cell r="C688">
            <v>7598.27</v>
          </cell>
        </row>
      </sheetData>
      <sheetData sheetId="15">
        <row r="683">
          <cell r="C683">
            <v>16885</v>
          </cell>
        </row>
        <row r="688">
          <cell r="C688">
            <v>16815</v>
          </cell>
        </row>
      </sheetData>
      <sheetData sheetId="16">
        <row r="683">
          <cell r="C683">
            <v>1945.82</v>
          </cell>
        </row>
        <row r="688">
          <cell r="C688">
            <v>1939</v>
          </cell>
        </row>
      </sheetData>
      <sheetData sheetId="17">
        <row r="683">
          <cell r="C683">
            <v>17.38</v>
          </cell>
        </row>
        <row r="688">
          <cell r="C688">
            <v>18.31</v>
          </cell>
        </row>
      </sheetData>
      <sheetData sheetId="18">
        <row r="683">
          <cell r="C683">
            <v>736</v>
          </cell>
        </row>
        <row r="688">
          <cell r="C688">
            <v>736</v>
          </cell>
        </row>
      </sheetData>
      <sheetData sheetId="19">
        <row r="683">
          <cell r="C683">
            <v>18894.3289</v>
          </cell>
        </row>
        <row r="688">
          <cell r="C688">
            <v>18884.19</v>
          </cell>
        </row>
      </sheetData>
      <sheetData sheetId="20">
        <row r="683">
          <cell r="C683">
            <v>56030.03</v>
          </cell>
        </row>
        <row r="688">
          <cell r="C688">
            <v>56361.24</v>
          </cell>
        </row>
      </sheetData>
      <sheetData sheetId="21">
        <row r="683">
          <cell r="C683">
            <v>12635.69</v>
          </cell>
        </row>
        <row r="688">
          <cell r="C688">
            <v>12468.23</v>
          </cell>
        </row>
      </sheetData>
      <sheetData sheetId="22">
        <row r="683">
          <cell r="C683">
            <v>1558.71</v>
          </cell>
        </row>
        <row r="688">
          <cell r="C688">
            <v>1548.34</v>
          </cell>
        </row>
      </sheetData>
      <sheetData sheetId="23">
        <row r="683">
          <cell r="C683">
            <v>3254.19</v>
          </cell>
        </row>
        <row r="688">
          <cell r="C688">
            <v>3229.1</v>
          </cell>
        </row>
      </sheetData>
      <sheetData sheetId="24">
        <row r="683">
          <cell r="C683">
            <v>14511.73</v>
          </cell>
        </row>
        <row r="688">
          <cell r="C688">
            <v>14455.82</v>
          </cell>
        </row>
      </sheetData>
      <sheetData sheetId="25">
        <row r="683">
          <cell r="C683">
            <v>1462.58</v>
          </cell>
        </row>
        <row r="688">
          <cell r="C688">
            <v>1459.03</v>
          </cell>
        </row>
      </sheetData>
      <sheetData sheetId="26">
        <row r="683">
          <cell r="C683">
            <v>1489.31</v>
          </cell>
        </row>
        <row r="688">
          <cell r="C688">
            <v>1489.34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41354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41353</v>
      </c>
      <c r="F4" s="14">
        <f>I1</f>
        <v>41354</v>
      </c>
      <c r="G4" s="15"/>
      <c r="H4" s="11"/>
      <c r="I4" s="15"/>
      <c r="J4" s="12">
        <f>WEEKDAY(F4)</f>
        <v>5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1489.34</v>
      </c>
      <c r="F6" s="19">
        <f>'[1]РТС'!C683</f>
        <v>1489.31</v>
      </c>
      <c r="G6" s="20">
        <f>IF(ISERROR(F6/E6-1),"н/д",F6/E6-1)</f>
        <v>-2.0143150657347952E-05</v>
      </c>
      <c r="H6" s="20">
        <f>IF(ISERROR(F6/D6-1),"н/д",F6/D6-1)</f>
        <v>-0.013571333951516773</v>
      </c>
      <c r="I6" s="20">
        <f>IF(ISERROR(F6/C6-1),"н/д",F6/C6-1)</f>
        <v>-0.05506630289956216</v>
      </c>
      <c r="J6" s="20">
        <f>IF(ISERROR(F6/B6-1),"н/д",F6/B6-1)</f>
        <v>0.04133486057432578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1459.03</v>
      </c>
      <c r="F7" s="19">
        <f>'[1]ММВБ'!C683</f>
        <v>1462.58</v>
      </c>
      <c r="G7" s="20">
        <f>IF(ISERROR(F7/E7-1),"н/д",F7/E7-1)</f>
        <v>0.002433123376489821</v>
      </c>
      <c r="H7" s="20">
        <f>IF(ISERROR(F7/D7-1),"н/д",F7/D7-1)</f>
        <v>-0.0074378707059190585</v>
      </c>
      <c r="I7" s="20">
        <f>IF(ISERROR(F7/C7-1),"н/д",F7/C7-1)</f>
        <v>-0.03448594552488082</v>
      </c>
      <c r="J7" s="20">
        <f>IF(ISERROR(F7/B7-1),"н/д",F7/B7-1)</f>
        <v>0.009819918519938575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14455.82</v>
      </c>
      <c r="F9" s="19">
        <f>'[1]DJIA (США)'!C683</f>
        <v>14511.73</v>
      </c>
      <c r="G9" s="20">
        <f aca="true" t="shared" si="0" ref="G9:G15">IF(ISERROR(F9/E9-1),"н/д",F9/E9-1)</f>
        <v>0.0038676463874065536</v>
      </c>
      <c r="H9" s="20">
        <f>IF(ISERROR(F9/D9-1),"н/д",F9/D9-1)</f>
        <v>0.0325333754551036</v>
      </c>
      <c r="I9" s="20">
        <f>IF(ISERROR(F9/C9-1),"н/д",F9/C9-1)</f>
        <v>0.08423607079643358</v>
      </c>
      <c r="J9" s="20">
        <f aca="true" t="shared" si="1" ref="J9:J15">IF(ISERROR(F9/B9-1),"н/д",F9/B9-1)</f>
        <v>0.17409425108672938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3229.1</v>
      </c>
      <c r="F10" s="19">
        <f>'[1]NASDAQ Composite (США)'!C683</f>
        <v>3254.19</v>
      </c>
      <c r="G10" s="20">
        <f t="shared" si="0"/>
        <v>0.007769966863832023</v>
      </c>
      <c r="H10" s="20">
        <f aca="true" t="shared" si="2" ref="H10:H15">IF(ISERROR(F10/D10-1),"н/д",F10/D10-1)</f>
        <v>0.02974504697502356</v>
      </c>
      <c r="I10" s="20">
        <f aca="true" t="shared" si="3" ref="I10:I15">IF(ISERROR(F10/C10-1),"н/д",F10/C10-1)</f>
        <v>0.05014182863744465</v>
      </c>
      <c r="J10" s="20">
        <f t="shared" si="1"/>
        <v>0.21688050602265596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1548.34</v>
      </c>
      <c r="F11" s="19">
        <f>'[1]S&amp;P500 (США)'!C683</f>
        <v>1558.71</v>
      </c>
      <c r="G11" s="20">
        <f t="shared" si="0"/>
        <v>0.006697495382151253</v>
      </c>
      <c r="H11" s="20">
        <f>IF(ISERROR(F11/D11-1),"н/д",F11/D11-1)</f>
        <v>0.0290688462249451</v>
      </c>
      <c r="I11" s="20">
        <f t="shared" si="3"/>
        <v>0.06622933326036828</v>
      </c>
      <c r="J11" s="20">
        <f t="shared" si="1"/>
        <v>0.21982719184820776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3828.31</v>
      </c>
      <c r="F12" s="19">
        <f>'[1]евр-индексы'!I170*1</f>
        <v>3789.68</v>
      </c>
      <c r="G12" s="20">
        <f t="shared" si="0"/>
        <v>-0.010090614396430775</v>
      </c>
      <c r="H12" s="20">
        <f t="shared" si="2"/>
        <v>0.024235069634946926</v>
      </c>
      <c r="I12" s="20">
        <f t="shared" si="3"/>
        <v>0.02269274258620091</v>
      </c>
      <c r="J12" s="20">
        <f t="shared" si="1"/>
        <v>0.20792003467883813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8001.969999999999</v>
      </c>
      <c r="F13" s="19">
        <f>'[1]евр-индексы'!I36*1</f>
        <v>7929.78</v>
      </c>
      <c r="G13" s="20">
        <f t="shared" si="0"/>
        <v>-0.009021528448619476</v>
      </c>
      <c r="H13" s="20">
        <f t="shared" si="2"/>
        <v>0.028751349219528377</v>
      </c>
      <c r="I13" s="20">
        <f t="shared" si="3"/>
        <v>0.030399580032303142</v>
      </c>
      <c r="J13" s="20">
        <f t="shared" si="1"/>
        <v>0.3089938460725794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6432.7</v>
      </c>
      <c r="F14" s="19">
        <f>'[1]евр-индексы'!I35*1</f>
        <v>6392.91</v>
      </c>
      <c r="G14" s="20">
        <f t="shared" si="0"/>
        <v>-0.006185583036672049</v>
      </c>
      <c r="H14" s="20">
        <f t="shared" si="2"/>
        <v>0.0022434389991532466</v>
      </c>
      <c r="I14" s="20">
        <f t="shared" si="3"/>
        <v>0.05611549536363225</v>
      </c>
      <c r="J14" s="20">
        <f t="shared" si="1"/>
        <v>0.13155258350915444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12468.23</v>
      </c>
      <c r="F15" s="19">
        <f>'[1]Япония'!C683</f>
        <v>12635.69</v>
      </c>
      <c r="G15" s="20">
        <f t="shared" si="0"/>
        <v>0.013430936067108323</v>
      </c>
      <c r="H15" s="20">
        <f t="shared" si="2"/>
        <v>0.0886848440254413</v>
      </c>
      <c r="I15" s="20">
        <f t="shared" si="3"/>
        <v>0.2024760041339697</v>
      </c>
      <c r="J15" s="20">
        <f t="shared" si="1"/>
        <v>0.5059741235725328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7798.03</v>
      </c>
      <c r="F17" s="19">
        <f>'[1]азия-индексы'!K96*1</f>
        <v>7811.84</v>
      </c>
      <c r="G17" s="20">
        <f aca="true" t="shared" si="4" ref="G17:G22">IF(ISERROR(F17/E17-1),"н/д",F17/E17-1)</f>
        <v>0.001770960101461494</v>
      </c>
      <c r="H17" s="20">
        <f aca="true" t="shared" si="5" ref="H17:H22">IF(ISERROR(F17/D17-1),"н/д",F17/D17-1)</f>
        <v>-0.019183565338251718</v>
      </c>
      <c r="I17" s="20">
        <f aca="true" t="shared" si="6" ref="I17:I22">IF(ISERROR(F17/C17-1),"н/д",F17/C17-1)</f>
        <v>0.011678835897980466</v>
      </c>
      <c r="J17" s="20">
        <f aca="true" t="shared" si="7" ref="J17:J22">IF(ISERROR(F17/B17-1),"н/д",F17/B17-1)</f>
        <v>0.10133877716747697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487.04</v>
      </c>
      <c r="F18" s="19">
        <f>'[1]азия-индексы'!K108*1</f>
        <v>491.79</v>
      </c>
      <c r="G18" s="20">
        <f t="shared" si="4"/>
        <v>0.009752792378449504</v>
      </c>
      <c r="H18" s="20">
        <f t="shared" si="5"/>
        <v>0.030682175416535618</v>
      </c>
      <c r="I18" s="20">
        <f>IF(ISERROR(F18/C18-1),"н/д",F18/C18-1)</f>
        <v>0.09980767510510802</v>
      </c>
      <c r="J18" s="20">
        <f t="shared" si="7"/>
        <v>0.44933985618295424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18884.19</v>
      </c>
      <c r="F19" s="19">
        <f>'[1]Индия'!C683</f>
        <v>18894.3289</v>
      </c>
      <c r="G19" s="20">
        <f t="shared" si="4"/>
        <v>0.0005368988556035958</v>
      </c>
      <c r="H19" s="20">
        <f t="shared" si="5"/>
        <v>-0.0012786993908614486</v>
      </c>
      <c r="I19" s="20">
        <f t="shared" si="6"/>
        <v>-0.04296265623638729</v>
      </c>
      <c r="J19" s="20">
        <f t="shared" si="7"/>
        <v>0.1947305358552034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4831.509999999999</v>
      </c>
      <c r="F20" s="19">
        <f>'[1]азия-индексы'!K104*1</f>
        <v>4795.15</v>
      </c>
      <c r="G20" s="20">
        <f t="shared" si="4"/>
        <v>-0.007525597587503596</v>
      </c>
      <c r="H20" s="20">
        <f t="shared" si="5"/>
        <v>-0.002396669627829584</v>
      </c>
      <c r="I20" s="20">
        <f t="shared" si="6"/>
        <v>0.09028009886109634</v>
      </c>
      <c r="J20" s="20">
        <f>IF(ISERROR(F20/B20-1),"н/д",F20/B20-1)</f>
        <v>0.23298114973502648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2317.37</v>
      </c>
      <c r="F21" s="19">
        <f>'[1]азия-индексы'!K143*1</f>
        <v>2324.24</v>
      </c>
      <c r="G21" s="20">
        <f t="shared" si="4"/>
        <v>0.0029645675917095993</v>
      </c>
      <c r="H21" s="20">
        <f t="shared" si="5"/>
        <v>-0.05883305730240185</v>
      </c>
      <c r="I21" s="20">
        <f t="shared" si="6"/>
        <v>0.021163672470530193</v>
      </c>
      <c r="J21" s="20">
        <f t="shared" si="7"/>
        <v>0.056410303027548236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56361.24</v>
      </c>
      <c r="F22" s="19">
        <f>'[1]Бразилия'!C683</f>
        <v>56030.03</v>
      </c>
      <c r="G22" s="20">
        <f t="shared" si="4"/>
        <v>-0.005876556300038804</v>
      </c>
      <c r="H22" s="20">
        <f t="shared" si="5"/>
        <v>-0.02427996933005183</v>
      </c>
      <c r="I22" s="20">
        <f t="shared" si="6"/>
        <v>-0.09530547269658252</v>
      </c>
      <c r="J22" s="20">
        <f t="shared" si="7"/>
        <v>-0.04386218039237644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108.72</v>
      </c>
      <c r="F24" s="29">
        <f>'[1]нефть Brent'!C683</f>
        <v>108.3546</v>
      </c>
      <c r="G24" s="20">
        <f>IF(ISERROR(F24/E24-1),"н/д",F24/E24-1)</f>
        <v>-0.0033609271523178386</v>
      </c>
      <c r="H24" s="20">
        <f aca="true" t="shared" si="8" ref="H24:H33">IF(ISERROR(F24/D24-1),"н/д",F24/D24-1)</f>
        <v>-0.009646284617493728</v>
      </c>
      <c r="I24" s="20">
        <f aca="true" t="shared" si="9" ref="I24:I33">IF(ISERROR(F24/C24-1),"н/д",F24/C24-1)</f>
        <v>-0.024008286795171974</v>
      </c>
      <c r="J24" s="20">
        <f>IF(ISERROR(F24/B24-1),"н/д",F24/B24-1)</f>
        <v>-0.03641974210760335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93.5</v>
      </c>
      <c r="F25" s="29">
        <f>'[1]сырье'!M85*1</f>
        <v>92.87</v>
      </c>
      <c r="G25" s="20">
        <f aca="true" t="shared" si="10" ref="G25:G33">IF(ISERROR(F25/E25-1),"н/д",F25/E25-1)</f>
        <v>-0.006737967914438481</v>
      </c>
      <c r="H25" s="20">
        <f t="shared" si="8"/>
        <v>0.024263813830373904</v>
      </c>
      <c r="I25" s="20">
        <f t="shared" si="9"/>
        <v>-0.0031129240017173654</v>
      </c>
      <c r="J25" s="20">
        <f aca="true" t="shared" si="11" ref="J25:J31">IF(ISERROR(F25/B25-1),"н/д",F25/B25-1)</f>
        <v>-0.08330865659855868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1607.5</v>
      </c>
      <c r="F26" s="19">
        <f>'[1]Золото'!C683</f>
        <v>1606.59</v>
      </c>
      <c r="G26" s="20">
        <f t="shared" si="10"/>
        <v>-0.0005660964230171928</v>
      </c>
      <c r="H26" s="20">
        <f t="shared" si="8"/>
        <v>0.021808815111619806</v>
      </c>
      <c r="I26" s="20">
        <f t="shared" si="9"/>
        <v>-0.033455661171940876</v>
      </c>
      <c r="J26" s="20">
        <f t="shared" si="11"/>
        <v>-0.0009404455610769746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7598.27</v>
      </c>
      <c r="F27" s="19">
        <f>'[1]Медь'!C683</f>
        <v>7614.75</v>
      </c>
      <c r="G27" s="20">
        <f t="shared" si="10"/>
        <v>0.0021689147661243524</v>
      </c>
      <c r="H27" s="20">
        <f t="shared" si="8"/>
        <v>-0.013431505411729328</v>
      </c>
      <c r="I27" s="20">
        <f t="shared" si="9"/>
        <v>-0.059375548149447455</v>
      </c>
      <c r="J27" s="20">
        <f t="shared" si="11"/>
        <v>0.01112192607069673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16815</v>
      </c>
      <c r="F28" s="19">
        <f>'[1]Никель'!C683</f>
        <v>16885</v>
      </c>
      <c r="G28" s="20">
        <f t="shared" si="10"/>
        <v>0.004162949747249511</v>
      </c>
      <c r="H28" s="20">
        <f t="shared" si="8"/>
        <v>0.016862390846130726</v>
      </c>
      <c r="I28" s="20">
        <f t="shared" si="9"/>
        <v>-0.025396825396825418</v>
      </c>
      <c r="J28" s="20">
        <f t="shared" si="11"/>
        <v>-0.11597173207744638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1939</v>
      </c>
      <c r="F29" s="19">
        <f>'[1]Алюминий'!C683</f>
        <v>1945.82</v>
      </c>
      <c r="G29" s="20">
        <f t="shared" si="10"/>
        <v>0.003517276946879866</v>
      </c>
      <c r="H29" s="20">
        <f t="shared" si="8"/>
        <v>-0.01477468354430378</v>
      </c>
      <c r="I29" s="20">
        <f t="shared" si="9"/>
        <v>-0.0586260280599904</v>
      </c>
      <c r="J29" s="20">
        <f t="shared" si="11"/>
        <v>-0.07693673666352496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89.1</v>
      </c>
      <c r="F30" s="19" t="str">
        <f>'[1]сырье'!M104</f>
        <v>88,80</v>
      </c>
      <c r="G30" s="20">
        <f t="shared" si="10"/>
        <v>-0.0033670033670033517</v>
      </c>
      <c r="H30" s="20">
        <f t="shared" si="8"/>
        <v>0.03981264637002324</v>
      </c>
      <c r="I30" s="20">
        <f t="shared" si="9"/>
        <v>0.18210862619808288</v>
      </c>
      <c r="J30" s="20">
        <f t="shared" si="11"/>
        <v>-0.07922024056408128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18.31</v>
      </c>
      <c r="F31" s="19">
        <f>'[1]Сахар'!C683</f>
        <v>17.38</v>
      </c>
      <c r="G31" s="20">
        <f t="shared" si="10"/>
        <v>-0.05079191698525398</v>
      </c>
      <c r="H31" s="20">
        <f t="shared" si="8"/>
        <v>-0.05492115280043508</v>
      </c>
      <c r="I31" s="20">
        <f t="shared" si="9"/>
        <v>-0.07847295864262993</v>
      </c>
      <c r="J31" s="20">
        <f t="shared" si="11"/>
        <v>-0.25375697724345214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732.5</v>
      </c>
      <c r="F32" s="19">
        <f>'[1]сырье'!M101*1</f>
        <v>732.25</v>
      </c>
      <c r="G32" s="20">
        <f t="shared" si="10"/>
        <v>-0.0003412969283276279</v>
      </c>
      <c r="H32" s="20">
        <f t="shared" si="8"/>
        <v>0.03352152434721245</v>
      </c>
      <c r="I32" s="20">
        <f t="shared" si="9"/>
        <v>0.06315789473684208</v>
      </c>
      <c r="J32" s="20">
        <f>IF(ISERROR(F32/B32-1),"н/д",F32/B32-1)</f>
        <v>0.1230828220858895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736</v>
      </c>
      <c r="F33" s="19">
        <f>'[1]Пшеница'!C683</f>
        <v>736</v>
      </c>
      <c r="G33" s="20">
        <f t="shared" si="10"/>
        <v>0</v>
      </c>
      <c r="H33" s="20">
        <f t="shared" si="8"/>
        <v>0.021654636313159337</v>
      </c>
      <c r="I33" s="20">
        <f t="shared" si="9"/>
        <v>-0.019189765458422103</v>
      </c>
      <c r="J33" s="20">
        <f>IF(ISERROR(F33/B33-1),"н/д",F33/B33-1)</f>
        <v>0.054441260744985565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41353</v>
      </c>
      <c r="F35" s="33">
        <f>I1</f>
        <v>41354</v>
      </c>
      <c r="G35" s="34"/>
      <c r="H35" s="35"/>
      <c r="I35" s="34"/>
      <c r="J35" s="36">
        <f>WEEKDAY(F35)</f>
        <v>5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722</v>
      </c>
      <c r="F37" s="19">
        <f>'[1]ост. ср-тв на кс'!AI5</f>
        <v>809</v>
      </c>
      <c r="G37" s="20">
        <f t="shared" si="12"/>
        <v>0.12049861495844882</v>
      </c>
      <c r="H37" s="20">
        <f aca="true" t="shared" si="13" ref="H37:H42">IF(ISERROR(F37/D37-1),"н/д",F37/D37-1)</f>
        <v>-0.009549461312438723</v>
      </c>
      <c r="I37" s="20">
        <f aca="true" t="shared" si="14" ref="I37:I42">IF(ISERROR(F37/C37-1),"н/д",F37/C37-1)</f>
        <v>-0.4079765825100622</v>
      </c>
      <c r="J37" s="20">
        <f aca="true" t="shared" si="15" ref="J37:J42">IF(ISERROR(F37/B37-1),"н/д",F37/B37-1)</f>
        <v>-0.17566741389851226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528.7</v>
      </c>
      <c r="F38" s="19">
        <f>'[1]ост. ср-тв на кс'!AK5</f>
        <v>629.4</v>
      </c>
      <c r="G38" s="20">
        <f t="shared" si="12"/>
        <v>0.19046718365802895</v>
      </c>
      <c r="H38" s="20">
        <f t="shared" si="13"/>
        <v>0.039986781229345514</v>
      </c>
      <c r="I38" s="20">
        <f t="shared" si="14"/>
        <v>-0.3589325728254227</v>
      </c>
      <c r="J38" s="20">
        <f t="shared" si="15"/>
        <v>-0.1442556084296397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0.0015408320493066618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7.41</v>
      </c>
      <c r="F40" s="28">
        <f>'[1]mibid-mibor'!F8</f>
        <v>7.41</v>
      </c>
      <c r="G40" s="20">
        <f t="shared" si="12"/>
        <v>0</v>
      </c>
      <c r="H40" s="20">
        <f t="shared" si="13"/>
        <v>-0.0013477088948786742</v>
      </c>
      <c r="I40" s="20">
        <f t="shared" si="14"/>
        <v>-0.015936254980079667</v>
      </c>
      <c r="J40" s="20">
        <f t="shared" si="15"/>
        <v>0.0027063599458727605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30.8285</v>
      </c>
      <c r="F41" s="28">
        <f>'[1]МакроDelay'!Q7</f>
        <v>30.9446</v>
      </c>
      <c r="G41" s="20">
        <f>IF(ISERROR(F41/E41-1),"н/д",F41/E41-1)</f>
        <v>0.003765995750685258</v>
      </c>
      <c r="H41" s="20">
        <f>IF(ISERROR(F41/D41-1),"н/д",F41/D41-1)</f>
        <v>0.01416473302657284</v>
      </c>
      <c r="I41" s="20">
        <f t="shared" si="14"/>
        <v>0.018829409305066713</v>
      </c>
      <c r="J41" s="20">
        <f t="shared" si="15"/>
        <v>-0.03887264051906181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39.9075</v>
      </c>
      <c r="F42" s="28">
        <f>'[1]МакроDelay'!Q9</f>
        <v>39.8752</v>
      </c>
      <c r="G42" s="20">
        <f t="shared" si="12"/>
        <v>-0.0008093716719914656</v>
      </c>
      <c r="H42" s="20">
        <f t="shared" si="13"/>
        <v>-0.005665496329396835</v>
      </c>
      <c r="I42" s="20">
        <f t="shared" si="14"/>
        <v>-0.008784794897162773</v>
      </c>
      <c r="J42" s="20">
        <f t="shared" si="15"/>
        <v>-0.04310124924250036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41327</v>
      </c>
      <c r="E43" s="38">
        <f>'[1]ЗВР-cbr'!D4</f>
        <v>41334</v>
      </c>
      <c r="F43" s="38">
        <f>'[1]ЗВР-cbr'!D3</f>
        <v>41341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524</v>
      </c>
      <c r="E44" s="19" t="str">
        <f>'[1]ЗВР-cbr'!L4</f>
        <v>523,4</v>
      </c>
      <c r="F44" s="19" t="str">
        <f>'[1]ЗВР-cbr'!L3</f>
        <v>522,1</v>
      </c>
      <c r="G44" s="20">
        <f>IF(ISERROR(F44/E44-1),"н/д",F44/E44-1)</f>
        <v>-0.002483760030569271</v>
      </c>
      <c r="H44" s="20"/>
      <c r="I44" s="20">
        <f>IF(ISERROR(F44/C44-1),"н/д",F44/C44-1)</f>
        <v>0.048393574297188824</v>
      </c>
      <c r="J44" s="20">
        <f>IF(ISERROR(F44/B44-1),"н/д",F44/B44-1)</f>
        <v>0.19282613662325798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41337</v>
      </c>
      <c r="F45" s="38">
        <v>41344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1.6</v>
      </c>
      <c r="F46" s="42">
        <v>1.7</v>
      </c>
      <c r="G46" s="20">
        <f>IF(ISERROR(F46-E46),"н/д",F46-E46)/100</f>
        <v>0.0009999999999999987</v>
      </c>
      <c r="H46" s="20">
        <f>IF(ISERROR(F46-D46),"н/д",F46-D46)/100</f>
        <v>0.0009999999999999987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101.8</v>
      </c>
      <c r="E49" s="19">
        <f>'[1]ПромПр-во'!B24</f>
        <v>101.9</v>
      </c>
      <c r="F49" s="19">
        <f>'[1]ПромПр-во'!B31</f>
        <v>98.5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 t="e">
        <f>'[1]Дох-Расх фед.б.'!J6*1</f>
        <v>#REF!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 t="e">
        <f>D55-D56</f>
        <v>#REF!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2013-03-21T09:24:37Z</dcterms:created>
  <dcterms:modified xsi:type="dcterms:W3CDTF">2013-03-21T09:25:30Z</dcterms:modified>
  <cp:category/>
  <cp:version/>
  <cp:contentType/>
  <cp:contentStatus/>
</cp:coreProperties>
</file>