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<sst xmlns="http://schemas.openxmlformats.org/spreadsheetml/2006/main" count="95" uniqueCount="79">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</sst>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7752,80</v>
          </cell>
          <cell r="S95">
            <v>7728.54</v>
          </cell>
        </row>
        <row r="103">
          <cell r="K103" t="str">
            <v>4874,63</v>
          </cell>
          <cell r="S103">
            <v>4896.74</v>
          </cell>
        </row>
        <row r="107">
          <cell r="K107" t="str">
            <v>496,50</v>
          </cell>
          <cell r="S107">
            <v>510.49</v>
          </cell>
        </row>
        <row r="125">
          <cell r="K125" t="str">
            <v>2226,13</v>
          </cell>
          <cell r="S125">
            <v>2225.78</v>
          </cell>
        </row>
      </sheetData>
      <sheetData sheetId="2">
        <row r="35">
          <cell r="I35" t="str">
            <v>6342,63</v>
          </cell>
          <cell r="L35">
            <v>6313.21</v>
          </cell>
        </row>
        <row r="36">
          <cell r="I36" t="str">
            <v>7696,77</v>
          </cell>
          <cell r="L36">
            <v>7637.51</v>
          </cell>
        </row>
        <row r="146">
          <cell r="I146" t="str">
            <v>3701,51</v>
          </cell>
          <cell r="L146">
            <v>3668.3700000000003</v>
          </cell>
        </row>
      </sheetData>
      <sheetData sheetId="3">
        <row r="3">
          <cell r="D3">
            <v>41362</v>
          </cell>
          <cell r="L3" t="str">
            <v>527,6</v>
          </cell>
        </row>
        <row r="4">
          <cell r="D4">
            <v>41355</v>
          </cell>
          <cell r="L4" t="str">
            <v>522,4</v>
          </cell>
        </row>
        <row r="5">
          <cell r="D5">
            <v>41348</v>
          </cell>
          <cell r="L5" t="str">
            <v>520</v>
          </cell>
        </row>
      </sheetData>
      <sheetData sheetId="4">
        <row r="8">
          <cell r="C8">
            <v>6.54</v>
          </cell>
          <cell r="D8">
            <v>6.54</v>
          </cell>
          <cell r="E8">
            <v>7.46</v>
          </cell>
          <cell r="F8">
            <v>7.46</v>
          </cell>
        </row>
      </sheetData>
      <sheetData sheetId="5">
        <row r="7">
          <cell r="L7">
            <v>31.6144</v>
          </cell>
          <cell r="Q7">
            <v>31.2086</v>
          </cell>
        </row>
        <row r="9">
          <cell r="L9">
            <v>41.0481</v>
          </cell>
          <cell r="Q9">
            <v>40.6523</v>
          </cell>
        </row>
      </sheetData>
      <sheetData sheetId="6">
        <row r="86">
          <cell r="M86" t="str">
            <v>94,00</v>
          </cell>
          <cell r="P86">
            <v>94.25</v>
          </cell>
        </row>
        <row r="102">
          <cell r="M102" t="str">
            <v>644,25</v>
          </cell>
          <cell r="P102">
            <v>644.25</v>
          </cell>
        </row>
        <row r="105">
          <cell r="M105" t="str">
            <v>85,44</v>
          </cell>
          <cell r="P105">
            <v>84.64</v>
          </cell>
        </row>
      </sheetData>
      <sheetData sheetId="7">
        <row r="22">
          <cell r="P22">
            <v>41314</v>
          </cell>
          <cell r="Q22">
            <v>27169.9</v>
          </cell>
        </row>
        <row r="23">
          <cell r="P23">
            <v>41286</v>
          </cell>
          <cell r="Q23">
            <v>26745</v>
          </cell>
        </row>
        <row r="24">
          <cell r="P24">
            <v>41255</v>
          </cell>
          <cell r="Q24">
            <v>27405.4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5">
          <cell r="B25">
            <v>101.4</v>
          </cell>
        </row>
        <row r="29">
          <cell r="B29">
            <v>99.2</v>
          </cell>
        </row>
        <row r="30">
          <cell r="B30">
            <v>97.9</v>
          </cell>
        </row>
      </sheetData>
      <sheetData sheetId="10">
        <row r="5">
          <cell r="AI5">
            <v>907.6</v>
          </cell>
          <cell r="AJ5">
            <v>763.5</v>
          </cell>
          <cell r="AK5">
            <v>726.3</v>
          </cell>
          <cell r="AL5">
            <v>590.8</v>
          </cell>
        </row>
      </sheetData>
      <sheetData sheetId="12">
        <row r="683">
          <cell r="C683">
            <v>106.0292</v>
          </cell>
        </row>
        <row r="688">
          <cell r="C688">
            <v>106.15</v>
          </cell>
        </row>
      </sheetData>
      <sheetData sheetId="13">
        <row r="683">
          <cell r="C683">
            <v>1580.35</v>
          </cell>
        </row>
        <row r="688">
          <cell r="C688">
            <v>1586.7</v>
          </cell>
        </row>
      </sheetData>
      <sheetData sheetId="14">
        <row r="683">
          <cell r="C683">
            <v>7570.22</v>
          </cell>
        </row>
        <row r="688">
          <cell r="C688">
            <v>7587.25</v>
          </cell>
        </row>
      </sheetData>
      <sheetData sheetId="15">
        <row r="683">
          <cell r="C683">
            <v>16337</v>
          </cell>
        </row>
        <row r="688">
          <cell r="C688">
            <v>16205</v>
          </cell>
        </row>
      </sheetData>
      <sheetData sheetId="16">
        <row r="683">
          <cell r="C683">
            <v>1922.7</v>
          </cell>
        </row>
        <row r="688">
          <cell r="C688">
            <v>1919</v>
          </cell>
        </row>
      </sheetData>
      <sheetData sheetId="17">
        <row r="683">
          <cell r="C683">
            <v>16.75</v>
          </cell>
        </row>
        <row r="688">
          <cell r="C688">
            <v>17.7</v>
          </cell>
        </row>
      </sheetData>
      <sheetData sheetId="18">
        <row r="683">
          <cell r="C683">
            <v>705.2</v>
          </cell>
        </row>
        <row r="688">
          <cell r="C688">
            <v>708.6</v>
          </cell>
        </row>
      </sheetData>
      <sheetData sheetId="19">
        <row r="683">
          <cell r="C683">
            <v>18408.474</v>
          </cell>
        </row>
        <row r="688">
          <cell r="C688">
            <v>18226.48</v>
          </cell>
        </row>
      </sheetData>
      <sheetData sheetId="20">
        <row r="683">
          <cell r="C683">
            <v>55912.04</v>
          </cell>
        </row>
        <row r="688">
          <cell r="C688">
            <v>55092.31</v>
          </cell>
        </row>
      </sheetData>
      <sheetData sheetId="21">
        <row r="683">
          <cell r="C683">
            <v>13288.13</v>
          </cell>
        </row>
        <row r="688">
          <cell r="C688">
            <v>13192.35</v>
          </cell>
        </row>
      </sheetData>
      <sheetData sheetId="22">
        <row r="683">
          <cell r="C683">
            <v>1568.61</v>
          </cell>
        </row>
        <row r="688">
          <cell r="C688">
            <v>1563.07</v>
          </cell>
        </row>
      </sheetData>
      <sheetData sheetId="23">
        <row r="683">
          <cell r="C683">
            <v>3237.86</v>
          </cell>
        </row>
        <row r="688">
          <cell r="C688">
            <v>3222.25</v>
          </cell>
        </row>
      </sheetData>
      <sheetData sheetId="24">
        <row r="683">
          <cell r="C683">
            <v>14673.46</v>
          </cell>
        </row>
        <row r="688">
          <cell r="C688">
            <v>14613.48</v>
          </cell>
        </row>
      </sheetData>
      <sheetData sheetId="25">
        <row r="683">
          <cell r="C683">
            <v>1429.41</v>
          </cell>
        </row>
        <row r="688">
          <cell r="C688">
            <v>1425.49</v>
          </cell>
        </row>
      </sheetData>
      <sheetData sheetId="26">
        <row r="683">
          <cell r="C683">
            <v>1454.97</v>
          </cell>
        </row>
        <row r="688">
          <cell r="C688">
            <v>1439.46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" sqref="D5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41374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41365</v>
      </c>
      <c r="E4" s="14">
        <f>IF(J4=2,F4-3,F4-1)</f>
        <v>41373</v>
      </c>
      <c r="F4" s="14">
        <f>I1</f>
        <v>41374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1458.8</v>
      </c>
      <c r="E6" s="19">
        <f>'[1]РТС'!C688</f>
        <v>1439.46</v>
      </c>
      <c r="F6" s="19">
        <f>'[1]РТС'!C683</f>
        <v>1454.97</v>
      </c>
      <c r="G6" s="20">
        <f>IF(ISERROR(F6/E6-1),"н/д",F6/E6-1)</f>
        <v>0.010774873911050031</v>
      </c>
      <c r="H6" s="20">
        <f>IF(ISERROR(F6/D6-1),"н/д",F6/D6-1)</f>
        <v>-0.0026254455717027447</v>
      </c>
      <c r="I6" s="20">
        <f>IF(ISERROR(F6/C6-1),"н/д",F6/C6-1)</f>
        <v>-0.0768542605164646</v>
      </c>
      <c r="J6" s="20">
        <f>IF(ISERROR(F6/B6-1),"н/д",F6/B6-1)</f>
        <v>0.01732411794040667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1428.46</v>
      </c>
      <c r="E7" s="19">
        <f>'[1]ММВБ'!C688</f>
        <v>1425.49</v>
      </c>
      <c r="F7" s="19">
        <f>'[1]ММВБ'!C683</f>
        <v>1429.41</v>
      </c>
      <c r="G7" s="20">
        <f>IF(ISERROR(F7/E7-1),"н/д",F7/E7-1)</f>
        <v>0.0027499316024666154</v>
      </c>
      <c r="H7" s="20">
        <f>IF(ISERROR(F7/D7-1),"н/д",F7/D7-1)</f>
        <v>0.0006650518740463074</v>
      </c>
      <c r="I7" s="20">
        <f>IF(ISERROR(F7/C7-1),"н/д",F7/C7-1)</f>
        <v>-0.056382936586525045</v>
      </c>
      <c r="J7" s="20">
        <f>IF(ISERROR(F7/B7-1),"н/д",F7/B7-1)</f>
        <v>-0.013081889721187512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14512.03</v>
      </c>
      <c r="E9" s="19">
        <f>'[1]DJIA (США)'!C688</f>
        <v>14613.48</v>
      </c>
      <c r="F9" s="19">
        <f>'[1]DJIA (США)'!C683</f>
        <v>14673.46</v>
      </c>
      <c r="G9" s="20">
        <f aca="true" t="shared" si="0" ref="G9:G15">IF(ISERROR(F9/E9-1),"н/д",F9/E9-1)</f>
        <v>0.004104429608826843</v>
      </c>
      <c r="H9" s="20">
        <f>IF(ISERROR(F9/D9-1),"н/д",F9/D9-1)</f>
        <v>0.011123874468285777</v>
      </c>
      <c r="I9" s="20">
        <f>IF(ISERROR(F9/C9-1),"н/д",F9/C9-1)</f>
        <v>0.09631964041424679</v>
      </c>
      <c r="J9" s="20">
        <f aca="true" t="shared" si="1" ref="J9:J15">IF(ISERROR(F9/B9-1),"н/д",F9/B9-1)</f>
        <v>0.18717927011810986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3245</v>
      </c>
      <c r="E10" s="19">
        <f>'[1]NASDAQ Composite (США)'!C688</f>
        <v>3222.25</v>
      </c>
      <c r="F10" s="19">
        <f>'[1]NASDAQ Composite (США)'!C683</f>
        <v>3237.86</v>
      </c>
      <c r="G10" s="20">
        <f t="shared" si="0"/>
        <v>0.004844440996198296</v>
      </c>
      <c r="H10" s="20">
        <f aca="true" t="shared" si="2" ref="H10:H15">IF(ISERROR(F10/D10-1),"н/д",F10/D10-1)</f>
        <v>-0.0022003081664098145</v>
      </c>
      <c r="I10" s="20">
        <f aca="true" t="shared" si="3" ref="I10:I15">IF(ISERROR(F10/C10-1),"н/д",F10/C10-1)</f>
        <v>0.044872063792229966</v>
      </c>
      <c r="J10" s="20">
        <f t="shared" si="1"/>
        <v>0.2107740221777208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1556.89</v>
      </c>
      <c r="E11" s="19">
        <f>'[1]S&amp;P500 (США)'!C688</f>
        <v>1563.07</v>
      </c>
      <c r="F11" s="19">
        <f>'[1]S&amp;P500 (США)'!C683</f>
        <v>1568.61</v>
      </c>
      <c r="G11" s="20">
        <f t="shared" si="0"/>
        <v>0.003544307036792871</v>
      </c>
      <c r="H11" s="20">
        <f>IF(ISERROR(F11/D11-1),"н/д",F11/D11-1)</f>
        <v>0.007527827913339946</v>
      </c>
      <c r="I11" s="20">
        <f t="shared" si="3"/>
        <v>0.07300138861337024</v>
      </c>
      <c r="J11" s="20">
        <f t="shared" si="1"/>
        <v>0.22757480955727316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3728.72</v>
      </c>
      <c r="E12" s="19">
        <f>'[1]евр-индексы'!L146</f>
        <v>3668.3700000000003</v>
      </c>
      <c r="F12" s="19">
        <f>'[1]евр-индексы'!I146*1</f>
        <v>3701.51</v>
      </c>
      <c r="G12" s="20">
        <f t="shared" si="0"/>
        <v>0.009033985121457144</v>
      </c>
      <c r="H12" s="20">
        <f t="shared" si="2"/>
        <v>-0.007297410371387425</v>
      </c>
      <c r="I12" s="20">
        <f t="shared" si="3"/>
        <v>-0.0011010392407145853</v>
      </c>
      <c r="J12" s="20">
        <f t="shared" si="1"/>
        <v>0.17981678863758077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7795.3099999999995</v>
      </c>
      <c r="E13" s="19">
        <f>'[1]евр-индексы'!L36</f>
        <v>7637.51</v>
      </c>
      <c r="F13" s="19">
        <f>'[1]евр-индексы'!I36*1</f>
        <v>7696.77</v>
      </c>
      <c r="G13" s="20">
        <f t="shared" si="0"/>
        <v>0.007759073310542375</v>
      </c>
      <c r="H13" s="20">
        <f t="shared" si="2"/>
        <v>-0.012640934100119017</v>
      </c>
      <c r="I13" s="20">
        <f t="shared" si="3"/>
        <v>0.00012214407023036777</v>
      </c>
      <c r="J13" s="20">
        <f t="shared" si="1"/>
        <v>0.2705301489620202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6411.74</v>
      </c>
      <c r="E14" s="19">
        <f>'[1]евр-индексы'!L35</f>
        <v>6313.21</v>
      </c>
      <c r="F14" s="19">
        <f>'[1]евр-индексы'!I35*1</f>
        <v>6342.63</v>
      </c>
      <c r="G14" s="20">
        <f t="shared" si="0"/>
        <v>0.0046600699168886095</v>
      </c>
      <c r="H14" s="20">
        <f t="shared" si="2"/>
        <v>-0.010778665385683062</v>
      </c>
      <c r="I14" s="20">
        <f t="shared" si="3"/>
        <v>0.04780918617002827</v>
      </c>
      <c r="J14" s="20">
        <f t="shared" si="1"/>
        <v>0.12265296441568374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12546.46</v>
      </c>
      <c r="E15" s="19">
        <f>'[1]Япония'!C688</f>
        <v>13192.35</v>
      </c>
      <c r="F15" s="19">
        <f>'[1]Япония'!C683</f>
        <v>13288.13</v>
      </c>
      <c r="G15" s="20">
        <f t="shared" si="0"/>
        <v>0.007260268261530367</v>
      </c>
      <c r="H15" s="20">
        <f t="shared" si="2"/>
        <v>0.05911388551033525</v>
      </c>
      <c r="I15" s="20">
        <f t="shared" si="3"/>
        <v>0.26456548592223483</v>
      </c>
      <c r="J15" s="20">
        <f t="shared" si="1"/>
        <v>0.5837346382087467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7899.240000000001</v>
      </c>
      <c r="E17" s="19">
        <f>'[1]азия-индексы'!S95*1</f>
        <v>7728.54</v>
      </c>
      <c r="F17" s="19">
        <f>'[1]азия-индексы'!K95*1</f>
        <v>7752.8</v>
      </c>
      <c r="G17" s="20">
        <f aca="true" t="shared" si="4" ref="G17:G22">IF(ISERROR(F17/E17-1),"н/д",F17/E17-1)</f>
        <v>0.003139014613368074</v>
      </c>
      <c r="H17" s="20">
        <f aca="true" t="shared" si="5" ref="H17:H22">IF(ISERROR(F17/D17-1),"н/д",F17/D17-1)</f>
        <v>-0.018538492310652743</v>
      </c>
      <c r="I17" s="20">
        <f aca="true" t="shared" si="6" ref="I17:I22">IF(ISERROR(F17/C17-1),"н/д",F17/C17-1)</f>
        <v>0.004032811597506125</v>
      </c>
      <c r="J17" s="20">
        <f aca="true" t="shared" si="7" ref="J17:J22">IF(ISERROR(F17/B17-1),"н/д",F17/B17-1)</f>
        <v>0.09301512468560724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505.81</v>
      </c>
      <c r="E18" s="19">
        <f>'[1]азия-индексы'!S107</f>
        <v>510.49</v>
      </c>
      <c r="F18" s="19">
        <f>'[1]азия-индексы'!K107*1</f>
        <v>496.5</v>
      </c>
      <c r="G18" s="20">
        <f t="shared" si="4"/>
        <v>-0.027405042214343145</v>
      </c>
      <c r="H18" s="20">
        <f t="shared" si="5"/>
        <v>-0.01840612087542759</v>
      </c>
      <c r="I18" s="20">
        <f>IF(ISERROR(F18/C18-1),"н/д",F18/C18-1)</f>
        <v>0.11034081760443692</v>
      </c>
      <c r="J18" s="20">
        <f t="shared" si="7"/>
        <v>0.4632205587645881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18681.42</v>
      </c>
      <c r="E19" s="19">
        <f>'[1]Индия'!C688</f>
        <v>18226.48</v>
      </c>
      <c r="F19" s="19">
        <f>'[1]Индия'!C683</f>
        <v>18408.474</v>
      </c>
      <c r="G19" s="20">
        <f t="shared" si="4"/>
        <v>0.009985142495972932</v>
      </c>
      <c r="H19" s="20">
        <f t="shared" si="5"/>
        <v>-0.014610559582729832</v>
      </c>
      <c r="I19" s="20">
        <f t="shared" si="6"/>
        <v>-0.06757222482236325</v>
      </c>
      <c r="J19" s="20">
        <f t="shared" si="7"/>
        <v>0.16400884745351152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4936.879999999999</v>
      </c>
      <c r="E20" s="19">
        <f>'[1]азия-индексы'!S103</f>
        <v>4896.74</v>
      </c>
      <c r="F20" s="19">
        <f>'[1]азия-индексы'!K103*1</f>
        <v>4874.63</v>
      </c>
      <c r="G20" s="20">
        <f t="shared" si="4"/>
        <v>-0.004515248920710424</v>
      </c>
      <c r="H20" s="20">
        <f t="shared" si="5"/>
        <v>-0.012609178266435261</v>
      </c>
      <c r="I20" s="20">
        <f t="shared" si="6"/>
        <v>0.1083515798903616</v>
      </c>
      <c r="J20" s="20">
        <f>IF(ISERROR(F20/B20-1),"н/д",F20/B20-1)</f>
        <v>0.2534179122515152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2234.3799999999997</v>
      </c>
      <c r="E21" s="19">
        <f>'[1]азия-индексы'!S125</f>
        <v>2225.78</v>
      </c>
      <c r="F21" s="19">
        <f>'[1]азия-индексы'!K125*1</f>
        <v>2226.13</v>
      </c>
      <c r="G21" s="20">
        <f t="shared" si="4"/>
        <v>0.00015724824555873873</v>
      </c>
      <c r="H21" s="20">
        <f t="shared" si="5"/>
        <v>-0.0036922994298193013</v>
      </c>
      <c r="I21" s="20">
        <f t="shared" si="6"/>
        <v>-0.0219413286937572</v>
      </c>
      <c r="J21" s="20">
        <f t="shared" si="7"/>
        <v>0.011817483512337912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55243.4</v>
      </c>
      <c r="E22" s="19">
        <f>'[1]Бразилия'!C688</f>
        <v>55092.31</v>
      </c>
      <c r="F22" s="19">
        <f>'[1]Бразилия'!C683</f>
        <v>55912.04</v>
      </c>
      <c r="G22" s="20">
        <f t="shared" si="4"/>
        <v>0.01487920909469942</v>
      </c>
      <c r="H22" s="20">
        <f t="shared" si="5"/>
        <v>0.012103527299188732</v>
      </c>
      <c r="I22" s="20">
        <f t="shared" si="6"/>
        <v>-0.09721061012514587</v>
      </c>
      <c r="J22" s="20">
        <f t="shared" si="7"/>
        <v>-0.04587564890801887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109.69</v>
      </c>
      <c r="E24" s="19">
        <f>'[1]нефть Brent'!C688</f>
        <v>106.15</v>
      </c>
      <c r="F24" s="29">
        <f>'[1]нефть Brent'!C683</f>
        <v>106.0292</v>
      </c>
      <c r="G24" s="20">
        <f>IF(ISERROR(F24/E24-1),"н/д",F24/E24-1)</f>
        <v>-0.00113801224682053</v>
      </c>
      <c r="H24" s="20">
        <f aca="true" t="shared" si="8" ref="H24:H33">IF(ISERROR(F24/D24-1),"н/д",F24/D24-1)</f>
        <v>-0.033374054152611854</v>
      </c>
      <c r="I24" s="20">
        <f aca="true" t="shared" si="9" ref="I24:I33">IF(ISERROR(F24/C24-1),"н/д",F24/C24-1)</f>
        <v>-0.04495406233111143</v>
      </c>
      <c r="J24" s="20">
        <f>IF(ISERROR(F24/B24-1),"н/д",F24/B24-1)</f>
        <v>-0.05709915518008002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97.09</v>
      </c>
      <c r="E25" s="19">
        <f>'[1]сырье'!P86</f>
        <v>94.25</v>
      </c>
      <c r="F25" s="29">
        <f>'[1]сырье'!M86*1</f>
        <v>94</v>
      </c>
      <c r="G25" s="20">
        <f aca="true" t="shared" si="10" ref="G25:G33">IF(ISERROR(F25/E25-1),"н/д",F25/E25-1)</f>
        <v>-0.0026525198938992522</v>
      </c>
      <c r="H25" s="20">
        <f t="shared" si="8"/>
        <v>-0.03182614069420131</v>
      </c>
      <c r="I25" s="20">
        <f t="shared" si="9"/>
        <v>0.009016745384285096</v>
      </c>
      <c r="J25" s="20">
        <f aca="true" t="shared" si="11" ref="J25:J31">IF(ISERROR(F25/B25-1),"н/д",F25/B25-1)</f>
        <v>-0.07215477248050528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1606.2</v>
      </c>
      <c r="E26" s="19">
        <f>'[1]Золото'!C688</f>
        <v>1586.7</v>
      </c>
      <c r="F26" s="19">
        <f>'[1]Золото'!C683</f>
        <v>1580.35</v>
      </c>
      <c r="G26" s="20">
        <f t="shared" si="10"/>
        <v>-0.004002016764353744</v>
      </c>
      <c r="H26" s="20">
        <f t="shared" si="8"/>
        <v>-0.016093886191009932</v>
      </c>
      <c r="I26" s="20">
        <f t="shared" si="9"/>
        <v>-0.04924196847551443</v>
      </c>
      <c r="J26" s="20">
        <f t="shared" si="11"/>
        <v>-0.01725781508813573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7591.66</v>
      </c>
      <c r="E27" s="19">
        <f>'[1]Медь'!C688</f>
        <v>7587.25</v>
      </c>
      <c r="F27" s="19">
        <f>'[1]Медь'!C683</f>
        <v>7570.22</v>
      </c>
      <c r="G27" s="20">
        <f t="shared" si="10"/>
        <v>-0.0022445550100497202</v>
      </c>
      <c r="H27" s="20">
        <f t="shared" si="8"/>
        <v>-0.0028241517665437144</v>
      </c>
      <c r="I27" s="20">
        <f t="shared" si="9"/>
        <v>-0.06487618925268857</v>
      </c>
      <c r="J27" s="20">
        <f t="shared" si="11"/>
        <v>0.005209025533196687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16850</v>
      </c>
      <c r="E28" s="19">
        <f>'[1]Никель'!C688</f>
        <v>16205</v>
      </c>
      <c r="F28" s="19">
        <f>'[1]Никель'!C683</f>
        <v>16337</v>
      </c>
      <c r="G28" s="20">
        <f t="shared" si="10"/>
        <v>0.008145634063560614</v>
      </c>
      <c r="H28" s="20">
        <f t="shared" si="8"/>
        <v>-0.030445103857566713</v>
      </c>
      <c r="I28" s="20">
        <f t="shared" si="9"/>
        <v>-0.05702741702741698</v>
      </c>
      <c r="J28" s="20">
        <f t="shared" si="11"/>
        <v>-0.14466272946101522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1929</v>
      </c>
      <c r="E29" s="19">
        <f>'[1]Алюминий'!C688</f>
        <v>1919</v>
      </c>
      <c r="F29" s="19">
        <f>'[1]Алюминий'!C683</f>
        <v>1922.7</v>
      </c>
      <c r="G29" s="20">
        <f t="shared" si="10"/>
        <v>0.0019280875455967017</v>
      </c>
      <c r="H29" s="20">
        <f t="shared" si="8"/>
        <v>-0.0032659409020217023</v>
      </c>
      <c r="I29" s="20">
        <f t="shared" si="9"/>
        <v>-0.06981132075471697</v>
      </c>
      <c r="J29" s="20">
        <f t="shared" si="11"/>
        <v>-0.08790446371347782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87.46</v>
      </c>
      <c r="E30" s="19">
        <f>'[1]сырье'!P105</f>
        <v>84.64</v>
      </c>
      <c r="F30" s="19" t="str">
        <f>'[1]сырье'!M105</f>
        <v>85,44</v>
      </c>
      <c r="G30" s="20">
        <f t="shared" si="10"/>
        <v>0.009451795841209698</v>
      </c>
      <c r="H30" s="20">
        <f t="shared" si="8"/>
        <v>-0.02309627258175162</v>
      </c>
      <c r="I30" s="20">
        <f t="shared" si="9"/>
        <v>0.13738019169329063</v>
      </c>
      <c r="J30" s="20">
        <f t="shared" si="11"/>
        <v>-0.11406055578598095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18.2</v>
      </c>
      <c r="E31" s="19">
        <f>'[1]Сахар'!C688</f>
        <v>17.7</v>
      </c>
      <c r="F31" s="19">
        <f>'[1]Сахар'!C683</f>
        <v>16.75</v>
      </c>
      <c r="G31" s="20">
        <f t="shared" si="10"/>
        <v>-0.053672316384180796</v>
      </c>
      <c r="H31" s="20">
        <f t="shared" si="8"/>
        <v>-0.07967032967032961</v>
      </c>
      <c r="I31" s="20">
        <f t="shared" si="9"/>
        <v>-0.11187698833510074</v>
      </c>
      <c r="J31" s="20">
        <f t="shared" si="11"/>
        <v>-0.28080721339630743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642.25</v>
      </c>
      <c r="E32" s="19">
        <f>'[1]сырье'!P102</f>
        <v>644.25</v>
      </c>
      <c r="F32" s="19">
        <f>'[1]сырье'!M102*1</f>
        <v>644.25</v>
      </c>
      <c r="G32" s="20">
        <f t="shared" si="10"/>
        <v>0</v>
      </c>
      <c r="H32" s="20">
        <f t="shared" si="8"/>
        <v>0.003114052160373637</v>
      </c>
      <c r="I32" s="20">
        <f t="shared" si="9"/>
        <v>-0.06460980036297637</v>
      </c>
      <c r="J32" s="20">
        <f>IF(ISERROR(F32/B32-1),"н/д",F32/B32-1)</f>
        <v>-0.011886503067484622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727.2</v>
      </c>
      <c r="E33" s="19">
        <f>'[1]Пшеница'!C688</f>
        <v>708.6</v>
      </c>
      <c r="F33" s="19">
        <f>'[1]Пшеница'!C683</f>
        <v>705.2</v>
      </c>
      <c r="G33" s="20">
        <f t="shared" si="10"/>
        <v>-0.004798193621224911</v>
      </c>
      <c r="H33" s="20">
        <f t="shared" si="8"/>
        <v>-0.030253025302530268</v>
      </c>
      <c r="I33" s="20">
        <f t="shared" si="9"/>
        <v>-0.06023454157782504</v>
      </c>
      <c r="J33" s="20">
        <f>IF(ISERROR(F33/B33-1),"н/д",F33/B33-1)</f>
        <v>0.010315186246418362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41365</v>
      </c>
      <c r="E35" s="14">
        <f>IF(J35=2,F35-3,F35-1)</f>
        <v>41373</v>
      </c>
      <c r="F35" s="33">
        <f>I1</f>
        <v>41374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856.2</v>
      </c>
      <c r="E37" s="19">
        <f>'[1]ост. ср-тв на кс'!AJ5</f>
        <v>763.5</v>
      </c>
      <c r="F37" s="19">
        <f>'[1]ост. ср-тв на кс'!AI5</f>
        <v>907.6</v>
      </c>
      <c r="G37" s="20">
        <f t="shared" si="12"/>
        <v>0.18873608382449247</v>
      </c>
      <c r="H37" s="20">
        <f aca="true" t="shared" si="13" ref="H37:H42">IF(ISERROR(F37/D37-1),"н/д",F37/D37-1)</f>
        <v>0.06003270263957017</v>
      </c>
      <c r="I37" s="20">
        <f aca="true" t="shared" si="14" ref="I37:I42">IF(ISERROR(F37/C37-1),"н/д",F37/C37-1)</f>
        <v>-0.3358214416392242</v>
      </c>
      <c r="J37" s="20">
        <f aca="true" t="shared" si="15" ref="J37:J42">IF(ISERROR(F37/B37-1),"н/д",F37/B37-1)</f>
        <v>-0.07519869574077842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637.1</v>
      </c>
      <c r="E38" s="19">
        <f>'[1]ост. ср-тв на кс'!AL5</f>
        <v>590.8</v>
      </c>
      <c r="F38" s="19">
        <f>'[1]ост. ср-тв на кс'!AK5</f>
        <v>726.3</v>
      </c>
      <c r="G38" s="20">
        <f t="shared" si="12"/>
        <v>0.2293500338524035</v>
      </c>
      <c r="H38" s="20">
        <f t="shared" si="13"/>
        <v>0.14000941767383446</v>
      </c>
      <c r="I38" s="20">
        <f t="shared" si="14"/>
        <v>-0.2602363006722347</v>
      </c>
      <c r="J38" s="20">
        <f t="shared" si="15"/>
        <v>-0.012508497620666303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6.54</v>
      </c>
      <c r="E39" s="28">
        <f>'[1]mibid-mibor'!C8</f>
        <v>6.54</v>
      </c>
      <c r="F39" s="28">
        <f>'[1]mibid-mibor'!D8</f>
        <v>6.54</v>
      </c>
      <c r="G39" s="20">
        <f t="shared" si="12"/>
        <v>0</v>
      </c>
      <c r="H39" s="20">
        <f t="shared" si="13"/>
        <v>0</v>
      </c>
      <c r="I39" s="20">
        <f t="shared" si="14"/>
        <v>-0.023880597014925398</v>
      </c>
      <c r="J39" s="20">
        <f t="shared" si="15"/>
        <v>0.02992125984251981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7.47</v>
      </c>
      <c r="E40" s="28">
        <f>'[1]mibid-mibor'!E8</f>
        <v>7.46</v>
      </c>
      <c r="F40" s="28">
        <f>'[1]mibid-mibor'!F8</f>
        <v>7.46</v>
      </c>
      <c r="G40" s="20">
        <f t="shared" si="12"/>
        <v>0</v>
      </c>
      <c r="H40" s="20">
        <f t="shared" si="13"/>
        <v>-0.0013386880856760541</v>
      </c>
      <c r="I40" s="20">
        <f t="shared" si="14"/>
        <v>-0.009296148738379806</v>
      </c>
      <c r="J40" s="20">
        <f t="shared" si="15"/>
        <v>0.009472259810554773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31.0834</v>
      </c>
      <c r="E41" s="28">
        <f>'[1]МакроDelay'!L7</f>
        <v>31.6144</v>
      </c>
      <c r="F41" s="28">
        <f>'[1]МакроDelay'!Q7</f>
        <v>31.2086</v>
      </c>
      <c r="G41" s="20">
        <f>IF(ISERROR(F41/E41-1),"н/д",F41/E41-1)</f>
        <v>-0.012835922870590544</v>
      </c>
      <c r="H41" s="20">
        <f>IF(ISERROR(F41/D41-1),"н/д",F41/D41-1)</f>
        <v>0.004027873398662951</v>
      </c>
      <c r="I41" s="20">
        <f t="shared" si="14"/>
        <v>0.027521425490654616</v>
      </c>
      <c r="J41" s="20">
        <f t="shared" si="15"/>
        <v>-0.030672902183359718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39.8023</v>
      </c>
      <c r="E42" s="28">
        <f>'[1]МакроDelay'!L9</f>
        <v>41.0481</v>
      </c>
      <c r="F42" s="28">
        <f>'[1]МакроDelay'!Q9</f>
        <v>40.6523</v>
      </c>
      <c r="G42" s="20">
        <f t="shared" si="12"/>
        <v>-0.009642346417982783</v>
      </c>
      <c r="H42" s="20">
        <f t="shared" si="13"/>
        <v>0.021355549804910723</v>
      </c>
      <c r="I42" s="20">
        <f t="shared" si="14"/>
        <v>0.010532307860576795</v>
      </c>
      <c r="J42" s="20">
        <f t="shared" si="15"/>
        <v>-0.024452915962324906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41348</v>
      </c>
      <c r="E43" s="38">
        <f>'[1]ЗВР-cbr'!D4</f>
        <v>41355</v>
      </c>
      <c r="F43" s="38">
        <f>'[1]ЗВР-cbr'!D3</f>
        <v>41362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520</v>
      </c>
      <c r="E44" s="19" t="str">
        <f>'[1]ЗВР-cbr'!L4</f>
        <v>522,4</v>
      </c>
      <c r="F44" s="19" t="str">
        <f>'[1]ЗВР-cbr'!L3</f>
        <v>527,6</v>
      </c>
      <c r="G44" s="20">
        <f>IF(ISERROR(F44/E44-1),"н/д",F44/E44-1)</f>
        <v>0.009954058192955584</v>
      </c>
      <c r="H44" s="20"/>
      <c r="I44" s="20">
        <f>IF(ISERROR(F44/C44-1),"н/д",F44/C44-1)</f>
        <v>0.05943775100401605</v>
      </c>
      <c r="J44" s="20">
        <f>IF(ISERROR(F44/B44-1),"н/д",F44/B44-1)</f>
        <v>0.20539182088188257</v>
      </c>
      <c r="K44" s="13"/>
    </row>
    <row r="45" spans="1:11" ht="18.75">
      <c r="A45" s="40"/>
      <c r="B45" s="38">
        <v>40909</v>
      </c>
      <c r="C45" s="38">
        <v>41275</v>
      </c>
      <c r="D45" s="38">
        <v>41365</v>
      </c>
      <c r="E45" s="38">
        <v>41359</v>
      </c>
      <c r="F45" s="38">
        <v>41365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1.9</v>
      </c>
      <c r="E46" s="42">
        <v>1.9</v>
      </c>
      <c r="F46" s="42">
        <v>1.9</v>
      </c>
      <c r="G46" s="20">
        <f>IF(ISERROR(F46-E46),"н/д",F46-E46)/100</f>
        <v>0</v>
      </c>
      <c r="H46" s="20">
        <f>IF(ISERROR(F46-D46),"н/д",F46-D46)/100</f>
        <v>0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41255</v>
      </c>
      <c r="E47" s="44">
        <f>'[1]M2'!P23</f>
        <v>41286</v>
      </c>
      <c r="F47" s="44">
        <f>'[1]M2'!P22</f>
        <v>41314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27405.4</v>
      </c>
      <c r="E48" s="19">
        <f>'[1]M2'!Q23</f>
        <v>26745</v>
      </c>
      <c r="F48" s="19">
        <f>'[1]M2'!Q22</f>
        <v>27169.9</v>
      </c>
      <c r="G48" s="20"/>
      <c r="H48" s="20">
        <f>IF(ISERROR(F48/D48-1),"н/д",F48/D48-1)</f>
        <v>-0.00859319696118288</v>
      </c>
      <c r="I48" s="20">
        <f>IF(ISERROR(F48/C48-1),"н/д",F48/C48-1)</f>
        <v>0.10974100501978934</v>
      </c>
      <c r="J48" s="20">
        <f>IF(ISERROR(F48/B48-1),"н/д",F48/B48-1)</f>
        <v>0.3576871761302025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'[1]ПромПр-во'!B25</f>
        <v>101.4</v>
      </c>
      <c r="E49" s="19">
        <f>'[1]ПромПр-во'!B29</f>
        <v>99.2</v>
      </c>
      <c r="F49" s="19">
        <f>'[1]ПромПр-во'!B30</f>
        <v>97.9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41214</v>
      </c>
      <c r="E58" s="44">
        <v>41244</v>
      </c>
      <c r="F58" s="44">
        <v>41275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45.447</v>
      </c>
      <c r="E59" s="42">
        <v>48.568</v>
      </c>
      <c r="F59" s="42">
        <v>39.038</v>
      </c>
      <c r="G59" s="20">
        <f>IF(ISERROR(F59/E59-1),"н/д",F59/E59-1)</f>
        <v>-0.19621973315763463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30.091</v>
      </c>
      <c r="E60" s="42">
        <v>31.436</v>
      </c>
      <c r="F60" s="42">
        <v>21.296</v>
      </c>
      <c r="G60" s="20">
        <f>IF(ISERROR(F60/E60-1),"н/д",F60/E60-1)</f>
        <v>-0.3225601221529457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15.356000000000002</v>
      </c>
      <c r="E61" s="42">
        <f>E59-E60</f>
        <v>17.131999999999998</v>
      </c>
      <c r="F61" s="42">
        <f>F59-F60</f>
        <v>17.741999999999997</v>
      </c>
      <c r="G61" s="20">
        <f>IF(ISERROR(F61/E61-1),"н/д",F61/E61-1)</f>
        <v>0.03560588372635998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41244</v>
      </c>
      <c r="E64" s="44">
        <v>41275</v>
      </c>
      <c r="F64" s="44">
        <v>41306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13434.237</v>
      </c>
      <c r="E65" s="19">
        <v>14251.046</v>
      </c>
      <c r="F65" s="19">
        <v>14069.26</v>
      </c>
      <c r="G65" s="20">
        <f>IF(ISERROR(F65/E65-1),"н/д",F65/E65-1)</f>
        <v>-0.012755975947309373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5.3</v>
      </c>
      <c r="E66" s="19">
        <v>6</v>
      </c>
      <c r="F66" s="19">
        <v>5.8</v>
      </c>
      <c r="G66" s="20">
        <f>IF(ISERROR(F66/E66-1),"н/д",F66/E66-1)</f>
        <v>-0.033333333333333326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2013-04-10T09:17:33Z</dcterms:created>
  <dcterms:modified xsi:type="dcterms:W3CDTF">2013-04-10T09:18:55Z</dcterms:modified>
  <cp:category/>
  <cp:version/>
  <cp:contentType/>
  <cp:contentStatus/>
</cp:coreProperties>
</file>