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<sst xmlns="http://schemas.openxmlformats.org/spreadsheetml/2006/main" count="95" uniqueCount="79">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</sst>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7801,05</v>
          </cell>
          <cell r="S95">
            <v>7763.53</v>
          </cell>
        </row>
        <row r="103">
          <cell r="K103" t="str">
            <v>4935,41</v>
          </cell>
          <cell r="S103">
            <v>4901.53</v>
          </cell>
        </row>
        <row r="107">
          <cell r="K107" t="str">
            <v>478,07</v>
          </cell>
          <cell r="S107">
            <v>480.02</v>
          </cell>
        </row>
        <row r="125">
          <cell r="K125" t="str">
            <v>2194,85</v>
          </cell>
          <cell r="S125">
            <v>2181.95</v>
          </cell>
        </row>
      </sheetData>
      <sheetData sheetId="2">
        <row r="35">
          <cell r="I35" t="str">
            <v>6302,09</v>
          </cell>
          <cell r="L35">
            <v>6343.6</v>
          </cell>
        </row>
        <row r="36">
          <cell r="I36" t="str">
            <v>7650,62</v>
          </cell>
          <cell r="L36">
            <v>7712.63</v>
          </cell>
        </row>
        <row r="146">
          <cell r="I146" t="str">
            <v>3679,95</v>
          </cell>
          <cell r="L146">
            <v>3711.14</v>
          </cell>
        </row>
      </sheetData>
      <sheetData sheetId="3">
        <row r="3">
          <cell r="D3">
            <v>41369</v>
          </cell>
          <cell r="L3" t="str">
            <v>516,9</v>
          </cell>
        </row>
        <row r="4">
          <cell r="D4">
            <v>41362</v>
          </cell>
          <cell r="L4" t="str">
            <v>527,6</v>
          </cell>
        </row>
        <row r="5">
          <cell r="D5">
            <v>41355</v>
          </cell>
          <cell r="L5" t="str">
            <v>522,4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7.44</v>
          </cell>
          <cell r="F8">
            <v>7.44</v>
          </cell>
        </row>
      </sheetData>
      <sheetData sheetId="5">
        <row r="7">
          <cell r="L7">
            <v>30.9308</v>
          </cell>
          <cell r="Q7">
            <v>31.3051</v>
          </cell>
        </row>
        <row r="9">
          <cell r="L9">
            <v>40.5132</v>
          </cell>
          <cell r="Q9">
            <v>40.9283</v>
          </cell>
        </row>
      </sheetData>
      <sheetData sheetId="6">
        <row r="86">
          <cell r="M86" t="str">
            <v>87,86</v>
          </cell>
          <cell r="P86">
            <v>88.74</v>
          </cell>
        </row>
        <row r="102">
          <cell r="M102" t="str">
            <v>627,00</v>
          </cell>
          <cell r="P102">
            <v>627.25</v>
          </cell>
        </row>
        <row r="105">
          <cell r="M105" t="str">
            <v>86,28</v>
          </cell>
          <cell r="P105">
            <v>86.13</v>
          </cell>
        </row>
      </sheetData>
      <sheetData sheetId="7">
        <row r="22">
          <cell r="P22">
            <v>41314</v>
          </cell>
          <cell r="Q22">
            <v>27169.9</v>
          </cell>
        </row>
        <row r="23">
          <cell r="P23">
            <v>41286</v>
          </cell>
          <cell r="Q23">
            <v>26745</v>
          </cell>
        </row>
        <row r="24">
          <cell r="P24">
            <v>41255</v>
          </cell>
          <cell r="Q24">
            <v>27405.4</v>
          </cell>
        </row>
      </sheetData>
      <sheetData sheetId="8">
        <row r="5">
          <cell r="J5" t="str">
            <v>888,8</v>
          </cell>
        </row>
        <row r="6">
          <cell r="J6" t="str">
            <v>-11767,1</v>
          </cell>
        </row>
        <row r="29">
          <cell r="J29" t="str">
            <v>1067,1</v>
          </cell>
        </row>
        <row r="30">
          <cell r="J30" t="str">
            <v>-11698,6</v>
          </cell>
        </row>
      </sheetData>
      <sheetData sheetId="9">
        <row r="25">
          <cell r="B25">
            <v>101.4</v>
          </cell>
        </row>
        <row r="29">
          <cell r="B29">
            <v>99.2</v>
          </cell>
        </row>
        <row r="30">
          <cell r="B30">
            <v>97.9</v>
          </cell>
        </row>
      </sheetData>
      <sheetData sheetId="10">
        <row r="5">
          <cell r="AI5">
            <v>710.2</v>
          </cell>
          <cell r="AJ5">
            <v>752.3</v>
          </cell>
          <cell r="AK5">
            <v>527.6</v>
          </cell>
          <cell r="AL5">
            <v>575.8</v>
          </cell>
        </row>
      </sheetData>
      <sheetData sheetId="12">
        <row r="683">
          <cell r="C683">
            <v>99.6366</v>
          </cell>
        </row>
        <row r="688">
          <cell r="C688">
            <v>100.63</v>
          </cell>
        </row>
      </sheetData>
      <sheetData sheetId="13">
        <row r="683">
          <cell r="C683">
            <v>1377.01</v>
          </cell>
        </row>
        <row r="688">
          <cell r="C688">
            <v>1361.1</v>
          </cell>
        </row>
      </sheetData>
      <sheetData sheetId="14">
        <row r="683">
          <cell r="C683">
            <v>7209.93</v>
          </cell>
        </row>
        <row r="688">
          <cell r="C688">
            <v>7215.77</v>
          </cell>
        </row>
      </sheetData>
      <sheetData sheetId="15">
        <row r="683">
          <cell r="C683">
            <v>15662</v>
          </cell>
        </row>
        <row r="688">
          <cell r="C688">
            <v>15695</v>
          </cell>
        </row>
      </sheetData>
      <sheetData sheetId="16">
        <row r="683">
          <cell r="C683">
            <v>1888.74</v>
          </cell>
        </row>
        <row r="688">
          <cell r="C688">
            <v>1866</v>
          </cell>
        </row>
      </sheetData>
      <sheetData sheetId="17">
        <row r="683">
          <cell r="C683">
            <v>16.79</v>
          </cell>
        </row>
        <row r="688">
          <cell r="C688">
            <v>18.03</v>
          </cell>
        </row>
      </sheetData>
      <sheetData sheetId="18">
        <row r="683">
          <cell r="C683">
            <v>692.6</v>
          </cell>
        </row>
        <row r="688">
          <cell r="C688">
            <v>693.6</v>
          </cell>
        </row>
      </sheetData>
      <sheetData sheetId="19">
        <row r="683">
          <cell r="C683">
            <v>18696.3726</v>
          </cell>
        </row>
        <row r="688">
          <cell r="C688">
            <v>18357.8</v>
          </cell>
        </row>
      </sheetData>
      <sheetData sheetId="20">
        <row r="683">
          <cell r="C683">
            <v>52949.93</v>
          </cell>
        </row>
        <row r="688">
          <cell r="C688">
            <v>54962.65</v>
          </cell>
        </row>
      </sheetData>
      <sheetData sheetId="21">
        <row r="683">
          <cell r="C683">
            <v>13221.44</v>
          </cell>
        </row>
        <row r="688">
          <cell r="C688">
            <v>13275.66</v>
          </cell>
        </row>
      </sheetData>
      <sheetData sheetId="22">
        <row r="683">
          <cell r="C683">
            <v>1552.36</v>
          </cell>
        </row>
        <row r="688">
          <cell r="C688">
            <v>1588.85</v>
          </cell>
        </row>
      </sheetData>
      <sheetData sheetId="23">
        <row r="683">
          <cell r="C683">
            <v>3216.49</v>
          </cell>
        </row>
        <row r="688">
          <cell r="C688">
            <v>3294.95</v>
          </cell>
        </row>
      </sheetData>
      <sheetData sheetId="24">
        <row r="683">
          <cell r="C683">
            <v>14599.2</v>
          </cell>
        </row>
        <row r="688">
          <cell r="C688">
            <v>14865.06</v>
          </cell>
        </row>
      </sheetData>
      <sheetData sheetId="25">
        <row r="683">
          <cell r="C683">
            <v>1359.64</v>
          </cell>
        </row>
        <row r="688">
          <cell r="C688">
            <v>1359.69</v>
          </cell>
        </row>
      </sheetData>
      <sheetData sheetId="26">
        <row r="683">
          <cell r="C683">
            <v>1361.47</v>
          </cell>
        </row>
        <row r="688">
          <cell r="C688">
            <v>1366.53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41380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41365</v>
      </c>
      <c r="E4" s="14">
        <f>IF(J4=2,F4-3,F4-1)</f>
        <v>41379</v>
      </c>
      <c r="F4" s="14">
        <f>I1</f>
        <v>41380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1458.8</v>
      </c>
      <c r="E6" s="19">
        <f>'[1]РТС'!C688</f>
        <v>1366.53</v>
      </c>
      <c r="F6" s="19">
        <f>'[1]РТС'!C683</f>
        <v>1361.47</v>
      </c>
      <c r="G6" s="20">
        <f>IF(ISERROR(F6/E6-1),"н/д",F6/E6-1)</f>
        <v>-0.0037028093053207423</v>
      </c>
      <c r="H6" s="20">
        <f>IF(ISERROR(F6/D6-1),"н/д",F6/D6-1)</f>
        <v>-0.06671922127776253</v>
      </c>
      <c r="I6" s="20">
        <f>IF(ISERROR(F6/C6-1),"н/д",F6/C6-1)</f>
        <v>-0.13617790749317926</v>
      </c>
      <c r="J6" s="20">
        <f>IF(ISERROR(F6/B6-1),"н/д",F6/B6-1)</f>
        <v>-0.048051666458878595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1428.46</v>
      </c>
      <c r="E7" s="19">
        <f>'[1]ММВБ'!C688</f>
        <v>1359.69</v>
      </c>
      <c r="F7" s="19">
        <f>'[1]ММВБ'!C683</f>
        <v>1359.64</v>
      </c>
      <c r="G7" s="20">
        <f>IF(ISERROR(F7/E7-1),"н/д",F7/E7-1)</f>
        <v>-3.6773087983221764E-05</v>
      </c>
      <c r="H7" s="20">
        <f>IF(ISERROR(F7/D7-1),"н/д",F7/D7-1)</f>
        <v>-0.04817775786511347</v>
      </c>
      <c r="I7" s="20">
        <f>IF(ISERROR(F7/C7-1),"н/д",F7/C7-1)</f>
        <v>-0.10244121413765317</v>
      </c>
      <c r="J7" s="20">
        <f>IF(ISERROR(F7/B7-1),"н/д",F7/B7-1)</f>
        <v>-0.06125370645267303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14512.03</v>
      </c>
      <c r="E9" s="19">
        <f>'[1]DJIA (США)'!C688</f>
        <v>14865.06</v>
      </c>
      <c r="F9" s="19">
        <f>'[1]DJIA (США)'!C683</f>
        <v>14599.2</v>
      </c>
      <c r="G9" s="20">
        <f aca="true" t="shared" si="0" ref="G9:G15">IF(ISERROR(F9/E9-1),"н/д",F9/E9-1)</f>
        <v>-0.017884892492865734</v>
      </c>
      <c r="H9" s="20">
        <f>IF(ISERROR(F9/D9-1),"н/д",F9/D9-1)</f>
        <v>0.006006740614510786</v>
      </c>
      <c r="I9" s="20">
        <f>IF(ISERROR(F9/C9-1),"н/д",F9/C9-1)</f>
        <v>0.09077134461372238</v>
      </c>
      <c r="J9" s="20">
        <f aca="true" t="shared" si="1" ref="J9:J15">IF(ISERROR(F9/B9-1),"н/д",F9/B9-1)</f>
        <v>0.18117114847543192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3245</v>
      </c>
      <c r="E10" s="19">
        <f>'[1]NASDAQ Composite (США)'!C688</f>
        <v>3294.95</v>
      </c>
      <c r="F10" s="19">
        <f>'[1]NASDAQ Composite (США)'!C683</f>
        <v>3216.49</v>
      </c>
      <c r="G10" s="20">
        <f t="shared" si="0"/>
        <v>-0.02381219745367913</v>
      </c>
      <c r="H10" s="20">
        <f aca="true" t="shared" si="2" ref="H10:H15">IF(ISERROR(F10/D10-1),"н/д",F10/D10-1)</f>
        <v>-0.008785824345146409</v>
      </c>
      <c r="I10" s="20">
        <f aca="true" t="shared" si="3" ref="I10:I15">IF(ISERROR(F10/C10-1),"н/д",F10/C10-1)</f>
        <v>0.03797586815584042</v>
      </c>
      <c r="J10" s="20">
        <f t="shared" si="1"/>
        <v>0.2027828672624563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1556.89</v>
      </c>
      <c r="E11" s="19">
        <f>'[1]S&amp;P500 (США)'!C688</f>
        <v>1588.85</v>
      </c>
      <c r="F11" s="19">
        <f>'[1]S&amp;P500 (США)'!C683</f>
        <v>1552.36</v>
      </c>
      <c r="G11" s="20">
        <f t="shared" si="0"/>
        <v>-0.02296629637788339</v>
      </c>
      <c r="H11" s="20">
        <f>IF(ISERROR(F11/D11-1),"н/д",F11/D11-1)</f>
        <v>-0.0029096467958559247</v>
      </c>
      <c r="I11" s="20">
        <f t="shared" si="3"/>
        <v>0.06188564119051354</v>
      </c>
      <c r="J11" s="20">
        <f t="shared" si="1"/>
        <v>0.2148577602873425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3728.72</v>
      </c>
      <c r="E12" s="19">
        <f>'[1]евр-индексы'!L146</f>
        <v>3711.14</v>
      </c>
      <c r="F12" s="19">
        <f>'[1]евр-индексы'!I146*1</f>
        <v>3679.95</v>
      </c>
      <c r="G12" s="20">
        <f t="shared" si="0"/>
        <v>-0.008404425594291776</v>
      </c>
      <c r="H12" s="20">
        <f t="shared" si="2"/>
        <v>-0.013079555450664082</v>
      </c>
      <c r="I12" s="20">
        <f t="shared" si="3"/>
        <v>-0.006919276012726683</v>
      </c>
      <c r="J12" s="20">
        <f t="shared" si="1"/>
        <v>0.17294476885024346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7795.3099999999995</v>
      </c>
      <c r="E13" s="19">
        <f>'[1]евр-индексы'!L36</f>
        <v>7712.63</v>
      </c>
      <c r="F13" s="19">
        <f>'[1]евр-индексы'!I36*1</f>
        <v>7650.62</v>
      </c>
      <c r="G13" s="20">
        <f t="shared" si="0"/>
        <v>-0.008040058968211916</v>
      </c>
      <c r="H13" s="20">
        <f t="shared" si="2"/>
        <v>-0.018561160492655104</v>
      </c>
      <c r="I13" s="20">
        <f t="shared" si="3"/>
        <v>-0.005874610016073589</v>
      </c>
      <c r="J13" s="20">
        <f t="shared" si="1"/>
        <v>0.2629120226084203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6411.74</v>
      </c>
      <c r="E14" s="19">
        <f>'[1]евр-индексы'!L35</f>
        <v>6343.6</v>
      </c>
      <c r="F14" s="19">
        <f>'[1]евр-индексы'!I35*1</f>
        <v>6302.09</v>
      </c>
      <c r="G14" s="20">
        <f t="shared" si="0"/>
        <v>-0.006543603001450293</v>
      </c>
      <c r="H14" s="20">
        <f t="shared" si="2"/>
        <v>-0.017101442042253723</v>
      </c>
      <c r="I14" s="20">
        <f t="shared" si="3"/>
        <v>0.04111193528083357</v>
      </c>
      <c r="J14" s="20">
        <f t="shared" si="1"/>
        <v>0.1154773367695161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12546.46</v>
      </c>
      <c r="E15" s="19">
        <f>'[1]Япония'!C688</f>
        <v>13275.66</v>
      </c>
      <c r="F15" s="19">
        <f>'[1]Япония'!C683</f>
        <v>13221.44</v>
      </c>
      <c r="G15" s="20">
        <f t="shared" si="0"/>
        <v>-0.004084166060293715</v>
      </c>
      <c r="H15" s="20">
        <f t="shared" si="2"/>
        <v>0.05379844195095673</v>
      </c>
      <c r="I15" s="20">
        <f t="shared" si="3"/>
        <v>0.2582189290887187</v>
      </c>
      <c r="J15" s="20">
        <f t="shared" si="1"/>
        <v>0.5757862464469157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7899.240000000001</v>
      </c>
      <c r="E17" s="19">
        <f>'[1]азия-индексы'!S95*1</f>
        <v>7763.53</v>
      </c>
      <c r="F17" s="19">
        <f>'[1]азия-индексы'!K95*1</f>
        <v>7801.05</v>
      </c>
      <c r="G17" s="20">
        <f aca="true" t="shared" si="4" ref="G17:G22">IF(ISERROR(F17/E17-1),"н/д",F17/E17-1)</f>
        <v>0.004832853096465195</v>
      </c>
      <c r="H17" s="20">
        <f aca="true" t="shared" si="5" ref="H17:H22">IF(ISERROR(F17/D17-1),"н/д",F17/D17-1)</f>
        <v>-0.01243030975131787</v>
      </c>
      <c r="I17" s="20">
        <f aca="true" t="shared" si="6" ref="I17:I22">IF(ISERROR(F17/C17-1),"н/д",F17/C17-1)</f>
        <v>0.010281467974502911</v>
      </c>
      <c r="J17" s="20">
        <f aca="true" t="shared" si="7" ref="J17:J22">IF(ISERROR(F17/B17-1),"н/д",F17/B17-1)</f>
        <v>0.0998175676437747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505.81</v>
      </c>
      <c r="E18" s="19">
        <f>'[1]азия-индексы'!S107</f>
        <v>480.02</v>
      </c>
      <c r="F18" s="19">
        <f>'[1]азия-индексы'!K107*1</f>
        <v>478.07</v>
      </c>
      <c r="G18" s="20">
        <f t="shared" si="4"/>
        <v>-0.004062330736219311</v>
      </c>
      <c r="H18" s="20">
        <f t="shared" si="5"/>
        <v>-0.05484272750637598</v>
      </c>
      <c r="I18" s="20">
        <f>IF(ISERROR(F18/C18-1),"н/д",F18/C18-1)</f>
        <v>0.06912514536183911</v>
      </c>
      <c r="J18" s="20">
        <f t="shared" si="7"/>
        <v>0.40890604738889547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18681.42</v>
      </c>
      <c r="E19" s="19">
        <f>'[1]Индия'!C688</f>
        <v>18357.8</v>
      </c>
      <c r="F19" s="19">
        <f>'[1]Индия'!C683</f>
        <v>18696.3726</v>
      </c>
      <c r="G19" s="20">
        <f t="shared" si="4"/>
        <v>0.018442983364019616</v>
      </c>
      <c r="H19" s="20">
        <f t="shared" si="5"/>
        <v>0.0008003995413625731</v>
      </c>
      <c r="I19" s="20">
        <f t="shared" si="6"/>
        <v>-0.05298955756408008</v>
      </c>
      <c r="J19" s="20">
        <f t="shared" si="7"/>
        <v>0.18221331771918825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4936.879999999999</v>
      </c>
      <c r="E20" s="19">
        <f>'[1]азия-индексы'!S103</f>
        <v>4901.53</v>
      </c>
      <c r="F20" s="19">
        <f>'[1]азия-индексы'!K103*1</f>
        <v>4935.41</v>
      </c>
      <c r="G20" s="20">
        <f t="shared" si="4"/>
        <v>0.006912127437759263</v>
      </c>
      <c r="H20" s="20">
        <f t="shared" si="5"/>
        <v>-0.0002977589084602883</v>
      </c>
      <c r="I20" s="20">
        <f t="shared" si="6"/>
        <v>0.12217121523206664</v>
      </c>
      <c r="J20" s="20">
        <f>IF(ISERROR(F20/B20-1),"н/д",F20/B20-1)</f>
        <v>0.26904632727104416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2234.3799999999997</v>
      </c>
      <c r="E21" s="19">
        <f>'[1]азия-индексы'!S125</f>
        <v>2181.95</v>
      </c>
      <c r="F21" s="19">
        <f>'[1]азия-индексы'!K125*1</f>
        <v>2194.85</v>
      </c>
      <c r="G21" s="20">
        <f t="shared" si="4"/>
        <v>0.005912142808038645</v>
      </c>
      <c r="H21" s="20">
        <f t="shared" si="5"/>
        <v>-0.01769170866191061</v>
      </c>
      <c r="I21" s="20">
        <f t="shared" si="6"/>
        <v>-0.03568431550874984</v>
      </c>
      <c r="J21" s="20">
        <f t="shared" si="7"/>
        <v>-0.0023998581901979454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55243.4</v>
      </c>
      <c r="E22" s="19">
        <f>'[1]Бразилия'!C688</f>
        <v>54962.65</v>
      </c>
      <c r="F22" s="19">
        <f>'[1]Бразилия'!C683</f>
        <v>52949.93</v>
      </c>
      <c r="G22" s="20">
        <f t="shared" si="4"/>
        <v>-0.036619777248731666</v>
      </c>
      <c r="H22" s="20">
        <f t="shared" si="5"/>
        <v>-0.04151572857572128</v>
      </c>
      <c r="I22" s="20">
        <f t="shared" si="6"/>
        <v>-0.14503861782513683</v>
      </c>
      <c r="J22" s="20">
        <f t="shared" si="7"/>
        <v>-0.09642328196903882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109.69</v>
      </c>
      <c r="E24" s="19">
        <f>'[1]нефть Brent'!C688</f>
        <v>100.63</v>
      </c>
      <c r="F24" s="29">
        <f>'[1]нефть Brent'!C683</f>
        <v>99.6366</v>
      </c>
      <c r="G24" s="20">
        <f>IF(ISERROR(F24/E24-1),"н/д",F24/E24-1)</f>
        <v>-0.009871807612044092</v>
      </c>
      <c r="H24" s="20">
        <f aca="true" t="shared" si="8" ref="H24:H33">IF(ISERROR(F24/D24-1),"н/д",F24/D24-1)</f>
        <v>-0.09165283982131456</v>
      </c>
      <c r="I24" s="20">
        <f aca="true" t="shared" si="9" ref="I24:I33">IF(ISERROR(F24/C24-1),"н/д",F24/C24-1)</f>
        <v>-0.1025346784363177</v>
      </c>
      <c r="J24" s="20">
        <f>IF(ISERROR(F24/B24-1),"н/д",F24/B24-1)</f>
        <v>-0.11394753223654963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97.09</v>
      </c>
      <c r="E25" s="19">
        <f>'[1]сырье'!P86</f>
        <v>88.74</v>
      </c>
      <c r="F25" s="29">
        <f>'[1]сырье'!M86*1</f>
        <v>87.86</v>
      </c>
      <c r="G25" s="20">
        <f aca="true" t="shared" si="10" ref="G25:G33">IF(ISERROR(F25/E25-1),"н/д",F25/E25-1)</f>
        <v>-0.009916610322289743</v>
      </c>
      <c r="H25" s="20">
        <f t="shared" si="8"/>
        <v>-0.09506643320630348</v>
      </c>
      <c r="I25" s="20">
        <f t="shared" si="9"/>
        <v>-0.05689136968656072</v>
      </c>
      <c r="J25" s="20">
        <f aca="true" t="shared" si="11" ref="J25:J31">IF(ISERROR(F25/B25-1),"н/д",F25/B25-1)</f>
        <v>-0.13276083308656594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1606.2</v>
      </c>
      <c r="E26" s="19">
        <f>'[1]Золото'!C688</f>
        <v>1361.1</v>
      </c>
      <c r="F26" s="19">
        <f>'[1]Золото'!C683</f>
        <v>1377.01</v>
      </c>
      <c r="G26" s="20">
        <f t="shared" si="10"/>
        <v>0.01168907501285732</v>
      </c>
      <c r="H26" s="20">
        <f t="shared" si="8"/>
        <v>-0.14269082306064007</v>
      </c>
      <c r="I26" s="20">
        <f t="shared" si="9"/>
        <v>-0.17157381783178927</v>
      </c>
      <c r="J26" s="20">
        <f t="shared" si="11"/>
        <v>-0.1437049919033846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7591.66</v>
      </c>
      <c r="E27" s="19">
        <f>'[1]Медь'!C688</f>
        <v>7215.77</v>
      </c>
      <c r="F27" s="19">
        <f>'[1]Медь'!C683</f>
        <v>7209.93</v>
      </c>
      <c r="G27" s="20">
        <f t="shared" si="10"/>
        <v>-0.0008093384351219868</v>
      </c>
      <c r="H27" s="20">
        <f t="shared" si="8"/>
        <v>-0.05028281034714399</v>
      </c>
      <c r="I27" s="20">
        <f t="shared" si="9"/>
        <v>-0.1093816009546138</v>
      </c>
      <c r="J27" s="20">
        <f t="shared" si="11"/>
        <v>-0.042631956605942545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16850</v>
      </c>
      <c r="E28" s="19">
        <f>'[1]Никель'!C688</f>
        <v>15695</v>
      </c>
      <c r="F28" s="19">
        <f>'[1]Никель'!C683</f>
        <v>15662</v>
      </c>
      <c r="G28" s="20">
        <f t="shared" si="10"/>
        <v>-0.002102580439630408</v>
      </c>
      <c r="H28" s="20">
        <f t="shared" si="8"/>
        <v>-0.07050445103857572</v>
      </c>
      <c r="I28" s="20">
        <f t="shared" si="9"/>
        <v>-0.09598845598845596</v>
      </c>
      <c r="J28" s="20">
        <f t="shared" si="11"/>
        <v>-0.18000291784406075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1929</v>
      </c>
      <c r="E29" s="19">
        <f>'[1]Алюминий'!C688</f>
        <v>1866</v>
      </c>
      <c r="F29" s="19">
        <f>'[1]Алюминий'!C683</f>
        <v>1888.74</v>
      </c>
      <c r="G29" s="20">
        <f t="shared" si="10"/>
        <v>0.012186495176848888</v>
      </c>
      <c r="H29" s="20">
        <f t="shared" si="8"/>
        <v>-0.020870917573872494</v>
      </c>
      <c r="I29" s="20">
        <f t="shared" si="9"/>
        <v>-0.08624092888243828</v>
      </c>
      <c r="J29" s="20">
        <f t="shared" si="11"/>
        <v>-0.10401449877474078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87.46</v>
      </c>
      <c r="E30" s="19">
        <f>'[1]сырье'!P105</f>
        <v>86.13</v>
      </c>
      <c r="F30" s="19" t="str">
        <f>'[1]сырье'!M105</f>
        <v>86,28</v>
      </c>
      <c r="G30" s="20">
        <f t="shared" si="10"/>
        <v>0.0017415534656914922</v>
      </c>
      <c r="H30" s="20">
        <f t="shared" si="8"/>
        <v>-0.013491882003201394</v>
      </c>
      <c r="I30" s="20">
        <f t="shared" si="9"/>
        <v>0.1485623003194887</v>
      </c>
      <c r="J30" s="20">
        <f t="shared" si="11"/>
        <v>-0.10535047698050604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18.2</v>
      </c>
      <c r="E31" s="19">
        <f>'[1]Сахар'!C688</f>
        <v>18.03</v>
      </c>
      <c r="F31" s="19">
        <f>'[1]Сахар'!C683</f>
        <v>16.79</v>
      </c>
      <c r="G31" s="20">
        <f t="shared" si="10"/>
        <v>-0.06877426511369955</v>
      </c>
      <c r="H31" s="20">
        <f t="shared" si="8"/>
        <v>-0.07747252747252753</v>
      </c>
      <c r="I31" s="20">
        <f t="shared" si="9"/>
        <v>-0.1097560975609756</v>
      </c>
      <c r="J31" s="20">
        <f t="shared" si="11"/>
        <v>-0.279089738085015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642.25</v>
      </c>
      <c r="E32" s="19">
        <f>'[1]сырье'!P102</f>
        <v>627.25</v>
      </c>
      <c r="F32" s="19">
        <f>'[1]сырье'!M102*1</f>
        <v>627</v>
      </c>
      <c r="G32" s="20">
        <f t="shared" si="10"/>
        <v>-0.0003985651654045963</v>
      </c>
      <c r="H32" s="20">
        <f t="shared" si="8"/>
        <v>-0.023744647722849344</v>
      </c>
      <c r="I32" s="20">
        <f t="shared" si="9"/>
        <v>-0.08965517241379306</v>
      </c>
      <c r="J32" s="20">
        <f>IF(ISERROR(F32/B32-1),"н/д",F32/B32-1)</f>
        <v>-0.03834355828220859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727.2</v>
      </c>
      <c r="E33" s="19">
        <f>'[1]Пшеница'!C688</f>
        <v>693.6</v>
      </c>
      <c r="F33" s="19">
        <f>'[1]Пшеница'!C683</f>
        <v>692.6</v>
      </c>
      <c r="G33" s="20">
        <f t="shared" si="10"/>
        <v>-0.0014417531718570187</v>
      </c>
      <c r="H33" s="20">
        <f t="shared" si="8"/>
        <v>-0.04757975797579761</v>
      </c>
      <c r="I33" s="20">
        <f t="shared" si="9"/>
        <v>-0.07702558635394452</v>
      </c>
      <c r="J33" s="20">
        <f>IF(ISERROR(F33/B33-1),"н/д",F33/B33-1)</f>
        <v>-0.007736389684813716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41365</v>
      </c>
      <c r="E35" s="14">
        <f>IF(J35=2,F35-3,F35-1)</f>
        <v>41379</v>
      </c>
      <c r="F35" s="33">
        <f>I1</f>
        <v>41380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856.2</v>
      </c>
      <c r="E37" s="19">
        <f>'[1]ост. ср-тв на кс'!AJ5</f>
        <v>752.3</v>
      </c>
      <c r="F37" s="19">
        <f>'[1]ост. ср-тв на кс'!AI5</f>
        <v>710.2</v>
      </c>
      <c r="G37" s="20">
        <f t="shared" si="12"/>
        <v>-0.05596171739997324</v>
      </c>
      <c r="H37" s="20">
        <f aca="true" t="shared" si="13" ref="H37:H42">IF(ISERROR(F37/D37-1),"н/д",F37/D37-1)</f>
        <v>-0.1705209063302966</v>
      </c>
      <c r="I37" s="20">
        <f aca="true" t="shared" si="14" ref="I37:I42">IF(ISERROR(F37/C37-1),"н/д",F37/C37-1)</f>
        <v>-0.4802780826930113</v>
      </c>
      <c r="J37" s="20">
        <f aca="true" t="shared" si="15" ref="J37:J42">IF(ISERROR(F37/B37-1),"н/д",F37/B37-1)</f>
        <v>-0.2763399225596087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637.1</v>
      </c>
      <c r="E38" s="19">
        <f>'[1]ост. ср-тв на кс'!AL5</f>
        <v>575.8</v>
      </c>
      <c r="F38" s="19">
        <f>'[1]ост. ср-тв на кс'!AK5</f>
        <v>527.6</v>
      </c>
      <c r="G38" s="20">
        <f t="shared" si="12"/>
        <v>-0.0837096213963181</v>
      </c>
      <c r="H38" s="20">
        <f t="shared" si="13"/>
        <v>-0.1718725474807723</v>
      </c>
      <c r="I38" s="20">
        <f t="shared" si="14"/>
        <v>-0.46261967814218774</v>
      </c>
      <c r="J38" s="20">
        <f t="shared" si="15"/>
        <v>-0.28266485384092455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6.54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-0.003058103975535187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7.47</v>
      </c>
      <c r="E40" s="28">
        <f>'[1]mibid-mibor'!E8</f>
        <v>7.44</v>
      </c>
      <c r="F40" s="28">
        <f>'[1]mibid-mibor'!F8</f>
        <v>7.44</v>
      </c>
      <c r="G40" s="20">
        <f t="shared" si="12"/>
        <v>0</v>
      </c>
      <c r="H40" s="20">
        <f t="shared" si="13"/>
        <v>-0.004016064257028051</v>
      </c>
      <c r="I40" s="20">
        <f t="shared" si="14"/>
        <v>-0.01195219123505975</v>
      </c>
      <c r="J40" s="20">
        <f t="shared" si="15"/>
        <v>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31.0834</v>
      </c>
      <c r="E41" s="28">
        <f>'[1]МакроDelay'!L7</f>
        <v>30.9308</v>
      </c>
      <c r="F41" s="28">
        <f>'[1]МакроDelay'!Q7</f>
        <v>31.3051</v>
      </c>
      <c r="G41" s="20">
        <f>IF(ISERROR(F41/E41-1),"н/д",F41/E41-1)</f>
        <v>0.012101206564330669</v>
      </c>
      <c r="H41" s="20">
        <f>IF(ISERROR(F41/D41-1),"н/д",F41/D41-1)</f>
        <v>0.007132424380859259</v>
      </c>
      <c r="I41" s="20">
        <f t="shared" si="14"/>
        <v>0.030698620800916565</v>
      </c>
      <c r="J41" s="20">
        <f t="shared" si="15"/>
        <v>-0.027675649344741315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39.8023</v>
      </c>
      <c r="E42" s="28">
        <f>'[1]МакроDelay'!L9</f>
        <v>40.5132</v>
      </c>
      <c r="F42" s="28">
        <f>'[1]МакроDelay'!Q9</f>
        <v>40.9283</v>
      </c>
      <c r="G42" s="20">
        <f t="shared" si="12"/>
        <v>0.010246043264911187</v>
      </c>
      <c r="H42" s="20">
        <f t="shared" si="13"/>
        <v>0.028289822447446378</v>
      </c>
      <c r="I42" s="20">
        <f t="shared" si="14"/>
        <v>0.017393098442401778</v>
      </c>
      <c r="J42" s="20">
        <f t="shared" si="15"/>
        <v>-0.017829649992271546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41355</v>
      </c>
      <c r="E43" s="38">
        <f>'[1]ЗВР-cbr'!D4</f>
        <v>41362</v>
      </c>
      <c r="F43" s="38">
        <f>'[1]ЗВР-cbr'!D3</f>
        <v>41369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522,4</v>
      </c>
      <c r="E44" s="19" t="str">
        <f>'[1]ЗВР-cbr'!L4</f>
        <v>527,6</v>
      </c>
      <c r="F44" s="19" t="str">
        <f>'[1]ЗВР-cbr'!L3</f>
        <v>516,9</v>
      </c>
      <c r="G44" s="20">
        <f>IF(ISERROR(F44/E44-1),"н/д",F44/E44-1)</f>
        <v>-0.020280515542077437</v>
      </c>
      <c r="H44" s="20"/>
      <c r="I44" s="20">
        <f>IF(ISERROR(F44/C44-1),"н/д",F44/C44-1)</f>
        <v>0.03795180722891556</v>
      </c>
      <c r="J44" s="20">
        <f>IF(ISERROR(F44/B44-1),"н/д",F44/B44-1)</f>
        <v>0.18094585332419455</v>
      </c>
      <c r="K44" s="13"/>
    </row>
    <row r="45" spans="1:11" ht="18.75">
      <c r="A45" s="40"/>
      <c r="B45" s="38">
        <v>40909</v>
      </c>
      <c r="C45" s="38">
        <v>41275</v>
      </c>
      <c r="D45" s="38">
        <v>41365</v>
      </c>
      <c r="E45" s="38">
        <v>41359</v>
      </c>
      <c r="F45" s="38">
        <v>41365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1.9</v>
      </c>
      <c r="E46" s="42">
        <v>1.9</v>
      </c>
      <c r="F46" s="42">
        <v>1.9</v>
      </c>
      <c r="G46" s="20">
        <f>IF(ISERROR(F46-E46),"н/д",F46-E46)/100</f>
        <v>0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41255</v>
      </c>
      <c r="E47" s="44">
        <f>'[1]M2'!P23</f>
        <v>41286</v>
      </c>
      <c r="F47" s="44">
        <f>'[1]M2'!P22</f>
        <v>41314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27405.4</v>
      </c>
      <c r="E48" s="19">
        <f>'[1]M2'!Q23</f>
        <v>26745</v>
      </c>
      <c r="F48" s="19">
        <f>'[1]M2'!Q22</f>
        <v>27169.9</v>
      </c>
      <c r="G48" s="20"/>
      <c r="H48" s="20">
        <f>IF(ISERROR(F48/D48-1),"н/д",F48/D48-1)</f>
        <v>-0.00859319696118288</v>
      </c>
      <c r="I48" s="20">
        <f>IF(ISERROR(F48/C48-1),"н/д",F48/C48-1)</f>
        <v>0.10974100501978934</v>
      </c>
      <c r="J48" s="20">
        <f>IF(ISERROR(F48/B48-1),"н/д",F48/B48-1)</f>
        <v>0.3576871761302025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'[1]ПромПр-во'!B25</f>
        <v>101.4</v>
      </c>
      <c r="E49" s="19">
        <f>'[1]ПромПр-во'!B29</f>
        <v>99.2</v>
      </c>
      <c r="F49" s="19">
        <f>'[1]ПромПр-во'!B30</f>
        <v>97.9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-11767.1</v>
      </c>
      <c r="E55" s="19">
        <f>'[1]Дох-Расх фед.б.'!J5*1</f>
        <v>888.8</v>
      </c>
      <c r="F55" s="19">
        <v>1091.23</v>
      </c>
      <c r="G55" s="20">
        <f>IF(ISERROR(F55/E55-1),"н/д",F55/E55-1)</f>
        <v>0.22775652565256532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-11698.6</v>
      </c>
      <c r="E56" s="19">
        <f>'[1]Дох-Расх фед.б.'!J29*1</f>
        <v>1067.1</v>
      </c>
      <c r="F56" s="19">
        <v>1172.48</v>
      </c>
      <c r="G56" s="20">
        <f>IF(ISERROR(F56/E56-1),"н/д",F56/E56-1)</f>
        <v>0.09875363133726944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-68.5</v>
      </c>
      <c r="E57" s="25">
        <f>E55-E56</f>
        <v>-178.29999999999995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41244</v>
      </c>
      <c r="E64" s="44">
        <v>41275</v>
      </c>
      <c r="F64" s="44">
        <v>41306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13434.237</v>
      </c>
      <c r="E65" s="19">
        <v>14251.046</v>
      </c>
      <c r="F65" s="19">
        <v>14069.26</v>
      </c>
      <c r="G65" s="20">
        <f>IF(ISERROR(F65/E65-1),"н/д",F65/E65-1)</f>
        <v>-0.012755975947309373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5.3</v>
      </c>
      <c r="E66" s="19">
        <v>6</v>
      </c>
      <c r="F66" s="19">
        <v>5.8</v>
      </c>
      <c r="G66" s="20">
        <f>IF(ISERROR(F66/E66-1),"н/д",F66/E66-1)</f>
        <v>-0.033333333333333326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2013-04-16T09:13:12Z</dcterms:created>
  <dcterms:modified xsi:type="dcterms:W3CDTF">2013-04-16T09:13:45Z</dcterms:modified>
  <cp:category/>
  <cp:version/>
  <cp:contentType/>
  <cp:contentStatus/>
</cp:coreProperties>
</file>