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<sst xmlns="http://schemas.openxmlformats.org/spreadsheetml/2006/main" count="95" uniqueCount="79">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</sst>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8267,09</v>
          </cell>
          <cell r="S95">
            <v>8163.06</v>
          </cell>
        </row>
        <row r="103">
          <cell r="K103" t="str">
            <v>5089,34</v>
          </cell>
          <cell r="S103">
            <v>5042.79</v>
          </cell>
        </row>
        <row r="107">
          <cell r="K107" t="str">
            <v>485,07</v>
          </cell>
          <cell r="S107">
            <v>485.58</v>
          </cell>
        </row>
        <row r="125">
          <cell r="K125" t="str">
            <v>2246,30</v>
          </cell>
          <cell r="S125">
            <v>2235.54</v>
          </cell>
        </row>
      </sheetData>
      <sheetData sheetId="2">
        <row r="35">
          <cell r="I35" t="str">
            <v>6558,79</v>
          </cell>
          <cell r="L35">
            <v>6557.3</v>
          </cell>
        </row>
        <row r="36">
          <cell r="I36" t="str">
            <v>8183,91</v>
          </cell>
          <cell r="L36">
            <v>8181.78</v>
          </cell>
        </row>
        <row r="146">
          <cell r="I146" t="str">
            <v>3933,76</v>
          </cell>
          <cell r="L146">
            <v>3921.32</v>
          </cell>
        </row>
      </sheetData>
      <sheetData sheetId="3">
        <row r="3">
          <cell r="D3">
            <v>41383</v>
          </cell>
          <cell r="L3" t="str">
            <v>515,2</v>
          </cell>
        </row>
        <row r="4">
          <cell r="D4">
            <v>41376</v>
          </cell>
          <cell r="L4" t="str">
            <v>521,3</v>
          </cell>
        </row>
        <row r="5">
          <cell r="D5">
            <v>41369</v>
          </cell>
          <cell r="L5" t="str">
            <v>516,9</v>
          </cell>
        </row>
      </sheetData>
      <sheetData sheetId="4">
        <row r="8">
          <cell r="C8">
            <v>6.49</v>
          </cell>
          <cell r="D8">
            <v>6.49</v>
          </cell>
          <cell r="E8">
            <v>7.35</v>
          </cell>
          <cell r="F8">
            <v>7.35</v>
          </cell>
        </row>
      </sheetData>
      <sheetData sheetId="5">
        <row r="7">
          <cell r="L7">
            <v>31.0839</v>
          </cell>
          <cell r="Q7">
            <v>31.0789</v>
          </cell>
        </row>
        <row r="9">
          <cell r="L9">
            <v>40.7386</v>
          </cell>
          <cell r="Q9">
            <v>40.645</v>
          </cell>
        </row>
      </sheetData>
      <sheetData sheetId="6">
        <row r="86">
          <cell r="M86" t="str">
            <v>95,71</v>
          </cell>
          <cell r="P86">
            <v>95.61999999999999</v>
          </cell>
        </row>
        <row r="102">
          <cell r="M102" t="str">
            <v>642,00</v>
          </cell>
          <cell r="P102">
            <v>640</v>
          </cell>
        </row>
        <row r="105">
          <cell r="M105" t="str">
            <v>86,95</v>
          </cell>
          <cell r="P105">
            <v>87.15</v>
          </cell>
        </row>
      </sheetData>
      <sheetData sheetId="7">
        <row r="22">
          <cell r="P22">
            <v>41345</v>
          </cell>
          <cell r="Q22">
            <v>27465.9</v>
          </cell>
        </row>
        <row r="23">
          <cell r="P23">
            <v>41314</v>
          </cell>
          <cell r="Q23">
            <v>27173.6</v>
          </cell>
        </row>
        <row r="24">
          <cell r="P24">
            <v>41286</v>
          </cell>
          <cell r="Q24">
            <v>26749</v>
          </cell>
        </row>
      </sheetData>
      <sheetData sheetId="8">
        <row r="4">
          <cell r="J4" t="str">
            <v>1120,8</v>
          </cell>
        </row>
        <row r="5">
          <cell r="J5" t="str">
            <v>888,8</v>
          </cell>
        </row>
        <row r="28">
          <cell r="J28" t="str">
            <v>1002,3</v>
          </cell>
        </row>
        <row r="29">
          <cell r="J29" t="str">
            <v>1067,1</v>
          </cell>
        </row>
      </sheetData>
      <sheetData sheetId="9">
        <row r="29">
          <cell r="B29">
            <v>99.2</v>
          </cell>
        </row>
        <row r="30">
          <cell r="B30">
            <v>97.9</v>
          </cell>
        </row>
        <row r="31">
          <cell r="B31">
            <v>102.6</v>
          </cell>
        </row>
      </sheetData>
      <sheetData sheetId="10">
        <row r="5">
          <cell r="AI5">
            <v>726.3</v>
          </cell>
          <cell r="AJ5">
            <v>1085.3</v>
          </cell>
          <cell r="AK5">
            <v>504.6</v>
          </cell>
          <cell r="AL5">
            <v>855.6</v>
          </cell>
        </row>
      </sheetData>
      <sheetData sheetId="12">
        <row r="683">
          <cell r="C683">
            <v>103.8782</v>
          </cell>
        </row>
        <row r="688">
          <cell r="C688">
            <v>104.07</v>
          </cell>
        </row>
      </sheetData>
      <sheetData sheetId="13">
        <row r="683">
          <cell r="C683">
            <v>1454.78</v>
          </cell>
        </row>
        <row r="688">
          <cell r="C688">
            <v>1448.8</v>
          </cell>
        </row>
      </sheetData>
      <sheetData sheetId="14">
        <row r="683">
          <cell r="C683">
            <v>7338.58</v>
          </cell>
        </row>
        <row r="688">
          <cell r="C688">
            <v>7280.8</v>
          </cell>
        </row>
      </sheetData>
      <sheetData sheetId="15">
        <row r="683">
          <cell r="C683">
            <v>15346</v>
          </cell>
        </row>
        <row r="688">
          <cell r="C688">
            <v>15195</v>
          </cell>
        </row>
      </sheetData>
      <sheetData sheetId="16">
        <row r="683">
          <cell r="C683">
            <v>1904</v>
          </cell>
        </row>
        <row r="688">
          <cell r="C688">
            <v>1882</v>
          </cell>
        </row>
      </sheetData>
      <sheetData sheetId="17">
        <row r="683">
          <cell r="C683">
            <v>16.62</v>
          </cell>
        </row>
        <row r="688">
          <cell r="C688">
            <v>17.81</v>
          </cell>
        </row>
      </sheetData>
      <sheetData sheetId="18">
        <row r="683">
          <cell r="C683">
            <v>710.4</v>
          </cell>
        </row>
        <row r="688">
          <cell r="C688">
            <v>709</v>
          </cell>
        </row>
      </sheetData>
      <sheetData sheetId="19">
        <row r="683">
          <cell r="C683">
            <v>19986.3015</v>
          </cell>
        </row>
        <row r="688">
          <cell r="C688">
            <v>19888.95</v>
          </cell>
        </row>
      </sheetData>
      <sheetData sheetId="20">
        <row r="683">
          <cell r="C683">
            <v>56274.66</v>
          </cell>
        </row>
        <row r="688">
          <cell r="C688">
            <v>55429.88</v>
          </cell>
        </row>
      </sheetData>
      <sheetData sheetId="21">
        <row r="683">
          <cell r="C683">
            <v>14285.69</v>
          </cell>
        </row>
        <row r="688">
          <cell r="C688">
            <v>14180.24</v>
          </cell>
        </row>
      </sheetData>
      <sheetData sheetId="22">
        <row r="683">
          <cell r="C683">
            <v>1625.96</v>
          </cell>
        </row>
        <row r="688">
          <cell r="C688">
            <v>1617.5</v>
          </cell>
        </row>
      </sheetData>
      <sheetData sheetId="23">
        <row r="683">
          <cell r="C683">
            <v>3396.63</v>
          </cell>
        </row>
        <row r="688">
          <cell r="C688">
            <v>3392.97</v>
          </cell>
        </row>
      </sheetData>
      <sheetData sheetId="24">
        <row r="683">
          <cell r="C683">
            <v>15056.2</v>
          </cell>
        </row>
        <row r="688">
          <cell r="C688">
            <v>14968.89</v>
          </cell>
        </row>
      </sheetData>
      <sheetData sheetId="25">
        <row r="683">
          <cell r="C683">
            <v>1423.05</v>
          </cell>
        </row>
        <row r="688">
          <cell r="C688">
            <v>1430.18</v>
          </cell>
        </row>
      </sheetData>
      <sheetData sheetId="26">
        <row r="683">
          <cell r="C683">
            <v>1441.51</v>
          </cell>
        </row>
        <row r="688">
          <cell r="C688">
            <v>1451.84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41402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41395</v>
      </c>
      <c r="E4" s="14">
        <f>IF(J4=2,F4-3,F4-1)</f>
        <v>41401</v>
      </c>
      <c r="F4" s="14">
        <f>I1</f>
        <v>41402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1429.86</v>
      </c>
      <c r="E6" s="19">
        <f>'[1]РТС'!C688</f>
        <v>1451.84</v>
      </c>
      <c r="F6" s="19">
        <f>'[1]РТС'!C683</f>
        <v>1441.51</v>
      </c>
      <c r="G6" s="20">
        <f>IF(ISERROR(F6/E6-1),"н/д",F6/E6-1)</f>
        <v>-0.0071151091029314495</v>
      </c>
      <c r="H6" s="20">
        <f>IF(ISERROR(F6/D6-1),"н/д",F6/D6-1)</f>
        <v>0.008147650818961294</v>
      </c>
      <c r="I6" s="20">
        <f>IF(ISERROR(F6/C6-1),"н/д",F6/C6-1)</f>
        <v>-0.08539432777108047</v>
      </c>
      <c r="J6" s="20">
        <f>IF(ISERROR(F6/B6-1),"н/д",F6/B6-1)</f>
        <v>0.007912801811910564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1408.03</v>
      </c>
      <c r="E7" s="19">
        <f>'[1]ММВБ'!C688</f>
        <v>1430.18</v>
      </c>
      <c r="F7" s="19">
        <f>'[1]ММВБ'!C683</f>
        <v>1423.05</v>
      </c>
      <c r="G7" s="20">
        <f>IF(ISERROR(F7/E7-1),"н/д",F7/E7-1)</f>
        <v>-0.0049853864548519145</v>
      </c>
      <c r="H7" s="20">
        <f>IF(ISERROR(F7/D7-1),"н/д",F7/D7-1)</f>
        <v>0.010667386348302221</v>
      </c>
      <c r="I7" s="20">
        <f>IF(ISERROR(F7/C7-1),"н/д",F7/C7-1)</f>
        <v>-0.06058145522240266</v>
      </c>
      <c r="J7" s="20">
        <f>IF(ISERROR(F7/B7-1),"н/д",F7/B7-1)</f>
        <v>-0.01747307152443034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14831.58</v>
      </c>
      <c r="E9" s="19">
        <f>'[1]DJIA (США)'!C688</f>
        <v>14968.89</v>
      </c>
      <c r="F9" s="19">
        <f>'[1]DJIA (США)'!C683</f>
        <v>15056.2</v>
      </c>
      <c r="G9" s="20">
        <f aca="true" t="shared" si="0" ref="G9:G15">IF(ISERROR(F9/E9-1),"н/д",F9/E9-1)</f>
        <v>0.005832763818826914</v>
      </c>
      <c r="H9" s="20">
        <f>IF(ISERROR(F9/D9-1),"н/д",F9/D9-1)</f>
        <v>0.01514471148724561</v>
      </c>
      <c r="I9" s="20">
        <f>IF(ISERROR(F9/C9-1),"н/д",F9/C9-1)</f>
        <v>0.12491585283941098</v>
      </c>
      <c r="J9" s="20">
        <f aca="true" t="shared" si="1" ref="J9:J15">IF(ISERROR(F9/B9-1),"н/д",F9/B9-1)</f>
        <v>0.21814544945447678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3340.62</v>
      </c>
      <c r="E10" s="19">
        <f>'[1]NASDAQ Composite (США)'!C688</f>
        <v>3392.97</v>
      </c>
      <c r="F10" s="19">
        <f>'[1]NASDAQ Composite (США)'!C683</f>
        <v>3396.63</v>
      </c>
      <c r="G10" s="20">
        <f t="shared" si="0"/>
        <v>0.0010787009611050724</v>
      </c>
      <c r="H10" s="20">
        <f aca="true" t="shared" si="2" ref="H10:H15">IF(ISERROR(F10/D10-1),"н/д",F10/D10-1)</f>
        <v>0.016766348761607208</v>
      </c>
      <c r="I10" s="20">
        <f aca="true" t="shared" si="3" ref="I10:I15">IF(ISERROR(F10/C10-1),"н/д",F10/C10-1)</f>
        <v>0.09610786075945277</v>
      </c>
      <c r="J10" s="20">
        <f t="shared" si="1"/>
        <v>0.27014490031981353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1597.59</v>
      </c>
      <c r="E11" s="19">
        <f>'[1]S&amp;P500 (США)'!C688</f>
        <v>1617.5</v>
      </c>
      <c r="F11" s="19">
        <f>'[1]S&amp;P500 (США)'!C683</f>
        <v>1625.96</v>
      </c>
      <c r="G11" s="20">
        <f t="shared" si="0"/>
        <v>0.005230293663060381</v>
      </c>
      <c r="H11" s="20">
        <f>IF(ISERROR(F11/D11-1),"н/д",F11/D11-1)</f>
        <v>0.017757997984464202</v>
      </c>
      <c r="I11" s="20">
        <f t="shared" si="3"/>
        <v>0.11223142644111395</v>
      </c>
      <c r="J11" s="20">
        <f t="shared" si="1"/>
        <v>0.27245621113453566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3912.95</v>
      </c>
      <c r="E12" s="19">
        <f>'[1]евр-индексы'!L146</f>
        <v>3921.32</v>
      </c>
      <c r="F12" s="19">
        <f>'[1]евр-индексы'!I146*1</f>
        <v>3933.76</v>
      </c>
      <c r="G12" s="20">
        <f t="shared" si="0"/>
        <v>0.00317240113023165</v>
      </c>
      <c r="H12" s="20">
        <f t="shared" si="2"/>
        <v>0.005318238157911548</v>
      </c>
      <c r="I12" s="20">
        <f t="shared" si="3"/>
        <v>0.06157454008673402</v>
      </c>
      <c r="J12" s="20">
        <f t="shared" si="1"/>
        <v>0.2538439962261265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8122.290000000001</v>
      </c>
      <c r="E13" s="19">
        <f>'[1]евр-индексы'!L36</f>
        <v>8181.78</v>
      </c>
      <c r="F13" s="19">
        <f>'[1]евр-индексы'!I36*1</f>
        <v>8183.91</v>
      </c>
      <c r="G13" s="20">
        <f t="shared" si="0"/>
        <v>0.0002603345482279362</v>
      </c>
      <c r="H13" s="20">
        <f t="shared" si="2"/>
        <v>0.007586530399677827</v>
      </c>
      <c r="I13" s="20">
        <f t="shared" si="3"/>
        <v>0.06342135935954918</v>
      </c>
      <c r="J13" s="20">
        <f t="shared" si="1"/>
        <v>0.3509438883313085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6460.71</v>
      </c>
      <c r="E14" s="19">
        <f>'[1]евр-индексы'!L35</f>
        <v>6557.3</v>
      </c>
      <c r="F14" s="19">
        <f>'[1]евр-индексы'!I35*1</f>
        <v>6558.79</v>
      </c>
      <c r="G14" s="20">
        <f t="shared" si="0"/>
        <v>0.0002272276699251119</v>
      </c>
      <c r="H14" s="20">
        <f t="shared" si="2"/>
        <v>0.0151809940393548</v>
      </c>
      <c r="I14" s="20">
        <f t="shared" si="3"/>
        <v>0.08351904685597611</v>
      </c>
      <c r="J14" s="20">
        <f t="shared" si="1"/>
        <v>0.1609135384658953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13799.35</v>
      </c>
      <c r="E15" s="19">
        <f>'[1]Япония'!C688</f>
        <v>14180.24</v>
      </c>
      <c r="F15" s="19">
        <f>'[1]Япония'!C683</f>
        <v>14285.69</v>
      </c>
      <c r="G15" s="20">
        <f t="shared" si="0"/>
        <v>0.007436404461419688</v>
      </c>
      <c r="H15" s="20">
        <f t="shared" si="2"/>
        <v>0.03524368901433772</v>
      </c>
      <c r="I15" s="20">
        <f t="shared" si="3"/>
        <v>0.359498327950164</v>
      </c>
      <c r="J15" s="20">
        <f t="shared" si="1"/>
        <v>0.7026279908243156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8135.03</v>
      </c>
      <c r="E17" s="19">
        <f>'[1]азия-индексы'!S95*1</f>
        <v>8163.06</v>
      </c>
      <c r="F17" s="19">
        <f>'[1]азия-индексы'!K95*1</f>
        <v>8267.09</v>
      </c>
      <c r="G17" s="20">
        <f aca="true" t="shared" si="4" ref="G17:G22">IF(ISERROR(F17/E17-1),"н/д",F17/E17-1)</f>
        <v>0.012743995511486972</v>
      </c>
      <c r="H17" s="20">
        <f aca="true" t="shared" si="5" ref="H17:H22">IF(ISERROR(F17/D17-1),"н/д",F17/D17-1)</f>
        <v>0.016233498831596194</v>
      </c>
      <c r="I17" s="20">
        <f aca="true" t="shared" si="6" ref="I17:I22">IF(ISERROR(F17/C17-1),"н/д",F17/C17-1)</f>
        <v>0.07063636575554999</v>
      </c>
      <c r="J17" s="20">
        <f aca="true" t="shared" si="7" ref="J17:J22">IF(ISERROR(F17/B17-1),"н/д",F17/B17-1)</f>
        <v>0.16552141253961627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475.24</v>
      </c>
      <c r="E18" s="19">
        <f>'[1]азия-индексы'!S107</f>
        <v>485.58</v>
      </c>
      <c r="F18" s="19">
        <f>'[1]азия-индексы'!K107*1</f>
        <v>485.07</v>
      </c>
      <c r="G18" s="20">
        <f t="shared" si="4"/>
        <v>-0.0010502903743976333</v>
      </c>
      <c r="H18" s="20">
        <f t="shared" si="5"/>
        <v>0.02068428583452575</v>
      </c>
      <c r="I18" s="20">
        <f>IF(ISERROR(F18/C18-1),"н/д",F18/C18-1)</f>
        <v>0.08477949727167022</v>
      </c>
      <c r="J18" s="20">
        <f t="shared" si="7"/>
        <v>0.4295355416715785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19575.64</v>
      </c>
      <c r="E19" s="19">
        <f>'[1]Индия'!C688</f>
        <v>19888.95</v>
      </c>
      <c r="F19" s="19">
        <f>'[1]Индия'!C683</f>
        <v>19986.3015</v>
      </c>
      <c r="G19" s="20">
        <f t="shared" si="4"/>
        <v>0.004894753116680306</v>
      </c>
      <c r="H19" s="20">
        <f t="shared" si="5"/>
        <v>0.020978190240523498</v>
      </c>
      <c r="I19" s="20">
        <f t="shared" si="6"/>
        <v>0.012348043714784263</v>
      </c>
      <c r="J19" s="20">
        <f t="shared" si="7"/>
        <v>0.26377839759414035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4925.48</v>
      </c>
      <c r="E20" s="19">
        <f>'[1]азия-индексы'!S103</f>
        <v>5042.79</v>
      </c>
      <c r="F20" s="19">
        <f>'[1]азия-индексы'!K103*1</f>
        <v>5089.34</v>
      </c>
      <c r="G20" s="20">
        <f t="shared" si="4"/>
        <v>0.009231001092649072</v>
      </c>
      <c r="H20" s="20">
        <f t="shared" si="5"/>
        <v>0.03326782364358416</v>
      </c>
      <c r="I20" s="20">
        <f t="shared" si="6"/>
        <v>0.15717049901207125</v>
      </c>
      <c r="J20" s="20">
        <f>IF(ISERROR(F20/B20-1),"н/д",F20/B20-1)</f>
        <v>0.30862648396660375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2205.42</v>
      </c>
      <c r="E21" s="19">
        <f>'[1]азия-индексы'!S125</f>
        <v>2235.54</v>
      </c>
      <c r="F21" s="19">
        <f>'[1]азия-индексы'!K125*1</f>
        <v>2246.3</v>
      </c>
      <c r="G21" s="20">
        <f t="shared" si="4"/>
        <v>0.004813154763502414</v>
      </c>
      <c r="H21" s="20">
        <f t="shared" si="5"/>
        <v>0.018536151844093185</v>
      </c>
      <c r="I21" s="20">
        <f t="shared" si="6"/>
        <v>-0.013079562579358273</v>
      </c>
      <c r="J21" s="20">
        <f t="shared" si="7"/>
        <v>0.020985123606332312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55321.93</v>
      </c>
      <c r="E22" s="19">
        <f>'[1]Бразилия'!C688</f>
        <v>55429.88</v>
      </c>
      <c r="F22" s="19">
        <f>'[1]Бразилия'!C683</f>
        <v>56274.66</v>
      </c>
      <c r="G22" s="20">
        <f t="shared" si="4"/>
        <v>0.015240516486775935</v>
      </c>
      <c r="H22" s="20">
        <f t="shared" si="5"/>
        <v>0.017221561142208852</v>
      </c>
      <c r="I22" s="20">
        <f t="shared" si="6"/>
        <v>-0.09135552974252303</v>
      </c>
      <c r="J22" s="20">
        <f t="shared" si="7"/>
        <v>-0.0396876333715982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103.71</v>
      </c>
      <c r="E24" s="19">
        <f>'[1]нефть Brent'!C688</f>
        <v>104.07</v>
      </c>
      <c r="F24" s="29">
        <f>'[1]нефть Brent'!C683</f>
        <v>103.8782</v>
      </c>
      <c r="G24" s="20">
        <f>IF(ISERROR(F24/E24-1),"н/д",F24/E24-1)</f>
        <v>-0.001842990294993574</v>
      </c>
      <c r="H24" s="20">
        <f aca="true" t="shared" si="8" ref="H24:H33">IF(ISERROR(F24/D24-1),"н/д",F24/D24-1)</f>
        <v>0.0016218301031725169</v>
      </c>
      <c r="I24" s="20">
        <f aca="true" t="shared" si="9" ref="I24:I33">IF(ISERROR(F24/C24-1),"н/д",F24/C24-1)</f>
        <v>-0.06432894973878567</v>
      </c>
      <c r="J24" s="20">
        <f>IF(ISERROR(F24/B24-1),"н/д",F24/B24-1)</f>
        <v>-0.07622765673632725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95.61</v>
      </c>
      <c r="E25" s="19">
        <f>'[1]сырье'!P86</f>
        <v>95.61999999999999</v>
      </c>
      <c r="F25" s="29">
        <f>'[1]сырье'!M86*1</f>
        <v>95.71</v>
      </c>
      <c r="G25" s="20">
        <f aca="true" t="shared" si="10" ref="G25:G33">IF(ISERROR(F25/E25-1),"н/д",F25/E25-1)</f>
        <v>0.0009412256850032108</v>
      </c>
      <c r="H25" s="20">
        <f t="shared" si="8"/>
        <v>0.001045915699194655</v>
      </c>
      <c r="I25" s="20">
        <f t="shared" si="9"/>
        <v>0.02737226277372251</v>
      </c>
      <c r="J25" s="20">
        <f aca="true" t="shared" si="11" ref="J25:J31">IF(ISERROR(F25/B25-1),"н/д",F25/B25-1)</f>
        <v>-0.05527588589477839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1464.2</v>
      </c>
      <c r="E26" s="19">
        <f>'[1]Золото'!C688</f>
        <v>1448.8</v>
      </c>
      <c r="F26" s="19">
        <f>'[1]Золото'!C683</f>
        <v>1454.78</v>
      </c>
      <c r="G26" s="20">
        <f t="shared" si="10"/>
        <v>0.004127553837658837</v>
      </c>
      <c r="H26" s="20">
        <f t="shared" si="8"/>
        <v>-0.006433547329599776</v>
      </c>
      <c r="I26" s="20">
        <f t="shared" si="9"/>
        <v>-0.12478642762603787</v>
      </c>
      <c r="J26" s="20">
        <f t="shared" si="11"/>
        <v>-0.09534364174639676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7307.26</v>
      </c>
      <c r="E27" s="19">
        <f>'[1]Медь'!C688</f>
        <v>7280.8</v>
      </c>
      <c r="F27" s="19">
        <f>'[1]Медь'!C683</f>
        <v>7338.58</v>
      </c>
      <c r="G27" s="20">
        <f t="shared" si="10"/>
        <v>0.00793594110537299</v>
      </c>
      <c r="H27" s="20">
        <f t="shared" si="8"/>
        <v>0.004286148296351877</v>
      </c>
      <c r="I27" s="20">
        <f t="shared" si="9"/>
        <v>-0.09348989922697037</v>
      </c>
      <c r="J27" s="20">
        <f t="shared" si="11"/>
        <v>-0.025549211172540942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14680</v>
      </c>
      <c r="E28" s="19">
        <f>'[1]Никель'!C688</f>
        <v>15195</v>
      </c>
      <c r="F28" s="19">
        <f>'[1]Никель'!C683</f>
        <v>15346</v>
      </c>
      <c r="G28" s="20">
        <f t="shared" si="10"/>
        <v>0.009937479434024343</v>
      </c>
      <c r="H28" s="20">
        <f t="shared" si="8"/>
        <v>0.04536784741144406</v>
      </c>
      <c r="I28" s="20">
        <f t="shared" si="9"/>
        <v>-0.11422799422799423</v>
      </c>
      <c r="J28" s="20">
        <f t="shared" si="11"/>
        <v>-0.19654736159079012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1811</v>
      </c>
      <c r="E29" s="19">
        <f>'[1]Алюминий'!C688</f>
        <v>1882</v>
      </c>
      <c r="F29" s="19">
        <f>'[1]Алюминий'!C683</f>
        <v>1904</v>
      </c>
      <c r="G29" s="20">
        <f t="shared" si="10"/>
        <v>0.011689691817215797</v>
      </c>
      <c r="H29" s="20">
        <f t="shared" si="8"/>
        <v>0.0513528437327444</v>
      </c>
      <c r="I29" s="20">
        <f t="shared" si="9"/>
        <v>-0.07885824866956948</v>
      </c>
      <c r="J29" s="20">
        <f t="shared" si="11"/>
        <v>-0.0967754194156456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86.42999999999999</v>
      </c>
      <c r="E30" s="19">
        <f>'[1]сырье'!P105</f>
        <v>87.15</v>
      </c>
      <c r="F30" s="19" t="str">
        <f>'[1]сырье'!M105</f>
        <v>86,95</v>
      </c>
      <c r="G30" s="20">
        <f t="shared" si="10"/>
        <v>-0.0022948938611589975</v>
      </c>
      <c r="H30" s="20">
        <f t="shared" si="8"/>
        <v>0.006016429480504515</v>
      </c>
      <c r="I30" s="20">
        <f t="shared" si="9"/>
        <v>0.15748136315228956</v>
      </c>
      <c r="J30" s="20">
        <f t="shared" si="11"/>
        <v>-0.0984031522189962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17.6</v>
      </c>
      <c r="E31" s="19">
        <f>'[1]Сахар'!C688</f>
        <v>17.81</v>
      </c>
      <c r="F31" s="19">
        <f>'[1]Сахар'!C683</f>
        <v>16.62</v>
      </c>
      <c r="G31" s="20">
        <f t="shared" si="10"/>
        <v>-0.06681639528354844</v>
      </c>
      <c r="H31" s="20">
        <f t="shared" si="8"/>
        <v>-0.055681818181818166</v>
      </c>
      <c r="I31" s="20">
        <f t="shared" si="9"/>
        <v>-0.11876988335100735</v>
      </c>
      <c r="J31" s="20">
        <f t="shared" si="11"/>
        <v>-0.2863890081580076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661.25</v>
      </c>
      <c r="E32" s="19">
        <f>'[1]сырье'!P102</f>
        <v>640</v>
      </c>
      <c r="F32" s="19">
        <f>'[1]сырье'!M102*1</f>
        <v>642</v>
      </c>
      <c r="G32" s="20">
        <f t="shared" si="10"/>
        <v>0.0031250000000000444</v>
      </c>
      <c r="H32" s="20">
        <f t="shared" si="8"/>
        <v>-0.029111531190926243</v>
      </c>
      <c r="I32" s="20">
        <f t="shared" si="9"/>
        <v>-0.06787658802177854</v>
      </c>
      <c r="J32" s="20">
        <f>IF(ISERROR(F32/B32-1),"н/д",F32/B32-1)</f>
        <v>-0.015337423312883458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721</v>
      </c>
      <c r="E33" s="19">
        <f>'[1]Пшеница'!C688</f>
        <v>709</v>
      </c>
      <c r="F33" s="19">
        <f>'[1]Пшеница'!C683</f>
        <v>710.4</v>
      </c>
      <c r="G33" s="20">
        <f t="shared" si="10"/>
        <v>0.0019746121297601338</v>
      </c>
      <c r="H33" s="20">
        <f t="shared" si="8"/>
        <v>-0.01470180305131763</v>
      </c>
      <c r="I33" s="20">
        <f t="shared" si="9"/>
        <v>-0.05330490405117272</v>
      </c>
      <c r="J33" s="20">
        <f>IF(ISERROR(F33/B33-1),"н/д",F33/B33-1)</f>
        <v>0.017765042979942747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41395</v>
      </c>
      <c r="E35" s="14">
        <f>E4</f>
        <v>41401</v>
      </c>
      <c r="F35" s="33">
        <f>I1</f>
        <v>41402</v>
      </c>
      <c r="G35" s="34"/>
      <c r="H35" s="35"/>
      <c r="I35" s="34"/>
      <c r="J35" s="36">
        <f>WEEKDAY(F35)</f>
        <v>4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1085.3</v>
      </c>
      <c r="F37" s="19">
        <f>'[1]ост. ср-тв на кс'!AI5</f>
        <v>726.3</v>
      </c>
      <c r="G37" s="20">
        <f t="shared" si="12"/>
        <v>-0.3307841149912467</v>
      </c>
      <c r="H37" s="20">
        <f aca="true" t="shared" si="13" ref="H37:H42">IF(ISERROR(F37/D37-1),"н/д",F37/D37-1)</f>
        <v>-0.30920677192315016</v>
      </c>
      <c r="I37" s="20">
        <f aca="true" t="shared" si="14" ref="I37:I42">IF(ISERROR(F37/C37-1),"н/д",F37/C37-1)</f>
        <v>-0.4684961580680571</v>
      </c>
      <c r="J37" s="20">
        <f aca="true" t="shared" si="15" ref="J37:J42">IF(ISERROR(F37/B37-1),"н/д",F37/B37-1)</f>
        <v>-0.25993478703892403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855.6</v>
      </c>
      <c r="F38" s="19">
        <f>'[1]ост. ср-тв на кс'!AK5</f>
        <v>504.6</v>
      </c>
      <c r="G38" s="20">
        <f t="shared" si="12"/>
        <v>-0.4102384291725105</v>
      </c>
      <c r="H38" s="20">
        <f t="shared" si="13"/>
        <v>-0.35481396240889906</v>
      </c>
      <c r="I38" s="20">
        <f t="shared" si="14"/>
        <v>-0.48604603788959055</v>
      </c>
      <c r="J38" s="20">
        <f t="shared" si="15"/>
        <v>-0.31393609789259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6.49</v>
      </c>
      <c r="F39" s="28">
        <f>'[1]mibid-mibor'!D8</f>
        <v>6.49</v>
      </c>
      <c r="G39" s="20">
        <f t="shared" si="12"/>
        <v>0</v>
      </c>
      <c r="H39" s="20">
        <f t="shared" si="13"/>
        <v>-0.004601226993864893</v>
      </c>
      <c r="I39" s="20">
        <f t="shared" si="14"/>
        <v>-0.0313432835820896</v>
      </c>
      <c r="J39" s="20">
        <f t="shared" si="15"/>
        <v>0.022047244094488327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7.35</v>
      </c>
      <c r="F40" s="28">
        <f>'[1]mibid-mibor'!F8</f>
        <v>7.35</v>
      </c>
      <c r="G40" s="20">
        <f t="shared" si="12"/>
        <v>0</v>
      </c>
      <c r="H40" s="20">
        <f t="shared" si="13"/>
        <v>-0.004065040650406582</v>
      </c>
      <c r="I40" s="20">
        <f t="shared" si="14"/>
        <v>-0.02390438247011961</v>
      </c>
      <c r="J40" s="20">
        <f t="shared" si="15"/>
        <v>-0.005412719891745632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31.0839</v>
      </c>
      <c r="F41" s="28">
        <f>'[1]МакроDelay'!Q7</f>
        <v>31.0789</v>
      </c>
      <c r="G41" s="20">
        <f>IF(ISERROR(F41/E41-1),"н/д",F41/E41-1)</f>
        <v>-0.000160854976370417</v>
      </c>
      <c r="H41" s="20">
        <f>IF(ISERROR(F41/D41-1),"н/д",F41/D41-1)</f>
        <v>-0.005662930838657654</v>
      </c>
      <c r="I41" s="20">
        <f t="shared" si="14"/>
        <v>0.023251143296447285</v>
      </c>
      <c r="J41" s="20">
        <f t="shared" si="15"/>
        <v>-0.034701334236922454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40.7386</v>
      </c>
      <c r="F42" s="28">
        <f>'[1]МакроDelay'!Q9</f>
        <v>40.645</v>
      </c>
      <c r="G42" s="20">
        <f t="shared" si="12"/>
        <v>-0.0022975752725914456</v>
      </c>
      <c r="H42" s="20">
        <f t="shared" si="13"/>
        <v>-0.00467237081188554</v>
      </c>
      <c r="I42" s="20">
        <f t="shared" si="14"/>
        <v>0.010350844921275026</v>
      </c>
      <c r="J42" s="20">
        <f t="shared" si="15"/>
        <v>-0.024628096547764544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41369</v>
      </c>
      <c r="E43" s="38">
        <f>'[1]ЗВР-cbr'!D4</f>
        <v>41376</v>
      </c>
      <c r="F43" s="38">
        <f>'[1]ЗВР-cbr'!D3</f>
        <v>41383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516,9</v>
      </c>
      <c r="E44" s="19" t="str">
        <f>'[1]ЗВР-cbr'!L4</f>
        <v>521,3</v>
      </c>
      <c r="F44" s="19" t="str">
        <f>'[1]ЗВР-cbr'!L3</f>
        <v>515,2</v>
      </c>
      <c r="G44" s="20">
        <f>IF(ISERROR(F44/E44-1),"н/д",F44/E44-1)</f>
        <v>-0.01170151544216369</v>
      </c>
      <c r="H44" s="20"/>
      <c r="I44" s="20">
        <f>IF(ISERROR(F44/C44-1),"н/д",F44/C44-1)</f>
        <v>0.0345381526104418</v>
      </c>
      <c r="J44" s="20">
        <f>IF(ISERROR(F44/B44-1),"н/д",F44/B44-1)</f>
        <v>0.1770619145533472</v>
      </c>
      <c r="K44" s="13"/>
    </row>
    <row r="45" spans="1:11" ht="18.75">
      <c r="A45" s="40"/>
      <c r="B45" s="38">
        <v>40909</v>
      </c>
      <c r="C45" s="38">
        <v>41275</v>
      </c>
      <c r="D45" s="38">
        <v>41365</v>
      </c>
      <c r="E45" s="38">
        <v>41386</v>
      </c>
      <c r="F45" s="38">
        <v>41393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1.9</v>
      </c>
      <c r="E46" s="42">
        <v>2.3</v>
      </c>
      <c r="F46" s="42">
        <v>2.4</v>
      </c>
      <c r="G46" s="20">
        <f>IF(ISERROR(F46-E46),"н/д",F46-E46)/100</f>
        <v>0.0010000000000000009</v>
      </c>
      <c r="H46" s="20">
        <f>IF(ISERROR(F46-D46),"н/д",F46-D46)/100</f>
        <v>0.005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41286</v>
      </c>
      <c r="E47" s="44">
        <f>'[1]M2'!P23</f>
        <v>41314</v>
      </c>
      <c r="F47" s="44">
        <f>'[1]M2'!P22</f>
        <v>41345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26749</v>
      </c>
      <c r="E48" s="19">
        <f>'[1]M2'!Q23</f>
        <v>27173.6</v>
      </c>
      <c r="F48" s="19">
        <f>'[1]M2'!Q22</f>
        <v>27465.9</v>
      </c>
      <c r="G48" s="20"/>
      <c r="H48" s="20">
        <f>IF(ISERROR(F48/D48-1),"н/д",F48/D48-1)</f>
        <v>0.026801001906613386</v>
      </c>
      <c r="I48" s="20">
        <f>IF(ISERROR(F48/C48-1),"н/д",F48/C48-1)</f>
        <v>0.12183097728637327</v>
      </c>
      <c r="J48" s="20">
        <f>IF(ISERROR(F48/B48-1),"н/д",F48/B48-1)</f>
        <v>0.37247837536665673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'[1]ПромПр-во'!B29</f>
        <v>99.2</v>
      </c>
      <c r="E49" s="19">
        <f>'[1]ПромПр-во'!B30</f>
        <v>97.9</v>
      </c>
      <c r="F49" s="19">
        <f>'[1]ПромПр-во'!B31</f>
        <v>102.6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41275</v>
      </c>
      <c r="E54" s="44">
        <v>41306</v>
      </c>
      <c r="F54" s="44">
        <v>41334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v>1091.23</v>
      </c>
      <c r="E55" s="19">
        <f>'[1]Дох-Расх фед.б.'!J5*1</f>
        <v>888.8</v>
      </c>
      <c r="F55" s="19">
        <f>'[1]Дох-Расх фед.б.'!J4*1</f>
        <v>1120.8</v>
      </c>
      <c r="G55" s="20">
        <f>IF(ISERROR(F55/E55-1),"н/д",F55/E55-1)</f>
        <v>0.26102610261026093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v>1172.48</v>
      </c>
      <c r="E56" s="19">
        <f>'[1]Дох-Расх фед.б.'!J29*1</f>
        <v>1067.1</v>
      </c>
      <c r="F56" s="19">
        <f>'[1]Дох-Расх фед.б.'!J28*1</f>
        <v>1002.3</v>
      </c>
      <c r="G56" s="20">
        <f>IF(ISERROR(F56/E56-1),"н/д",F56/E56-1)</f>
        <v>-0.06072533033455152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-81.25</v>
      </c>
      <c r="E57" s="25">
        <f>E55-E56</f>
        <v>-178.29999999999995</v>
      </c>
      <c r="F57" s="19">
        <f>F55-F56</f>
        <v>118.5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41214</v>
      </c>
      <c r="E58" s="44">
        <v>41244</v>
      </c>
      <c r="F58" s="44">
        <v>41275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45.447</v>
      </c>
      <c r="E59" s="42">
        <v>48.568</v>
      </c>
      <c r="F59" s="42">
        <v>39.038</v>
      </c>
      <c r="G59" s="20">
        <f>IF(ISERROR(F59/E59-1),"н/д",F59/E59-1)</f>
        <v>-0.19621973315763463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30.091</v>
      </c>
      <c r="E60" s="42">
        <v>31.436</v>
      </c>
      <c r="F60" s="42">
        <v>21.296</v>
      </c>
      <c r="G60" s="20">
        <f>IF(ISERROR(F60/E60-1),"н/д",F60/E60-1)</f>
        <v>-0.3225601221529457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15.356000000000002</v>
      </c>
      <c r="E61" s="42">
        <f>E59-E60</f>
        <v>17.131999999999998</v>
      </c>
      <c r="F61" s="42">
        <f>F59-F60</f>
        <v>17.741999999999997</v>
      </c>
      <c r="G61" s="20">
        <f>IF(ISERROR(F61/E61-1),"н/д",F61/E61-1)</f>
        <v>0.03560588372635998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41244</v>
      </c>
      <c r="E64" s="44">
        <v>41275</v>
      </c>
      <c r="F64" s="44">
        <v>41306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13434.237</v>
      </c>
      <c r="E65" s="19">
        <v>14251.046</v>
      </c>
      <c r="F65" s="19">
        <v>14069.26</v>
      </c>
      <c r="G65" s="20">
        <f>IF(ISERROR(F65/E65-1),"н/д",F65/E65-1)</f>
        <v>-0.012755975947309373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5.3</v>
      </c>
      <c r="E66" s="19">
        <v>6</v>
      </c>
      <c r="F66" s="19">
        <v>5.8</v>
      </c>
      <c r="G66" s="20">
        <f>IF(ISERROR(F66/E66-1),"н/д",F66/E66-1)</f>
        <v>-0.033333333333333326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49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C74" s="49"/>
      <c r="D74" s="49"/>
      <c r="E74" s="50"/>
      <c r="F74" s="50"/>
      <c r="G74" s="49"/>
      <c r="I74" s="10"/>
      <c r="J74" s="10"/>
    </row>
    <row r="75" spans="1:10" s="8" customFormat="1" ht="15.75">
      <c r="A75" s="55"/>
      <c r="B75" s="55"/>
      <c r="D75" s="49"/>
      <c r="E75" s="50"/>
      <c r="F75" s="50"/>
      <c r="I75" s="10"/>
      <c r="J75" s="10"/>
    </row>
    <row r="76" spans="1:10" s="8" customFormat="1" ht="15.75">
      <c r="A76" s="55"/>
      <c r="B76" s="55"/>
      <c r="D76" s="49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2013-05-08T09:07:52Z</dcterms:created>
  <dcterms:modified xsi:type="dcterms:W3CDTF">2013-05-08T09:08:43Z</dcterms:modified>
  <cp:category/>
  <cp:version/>
  <cp:contentType/>
  <cp:contentStatus/>
</cp:coreProperties>
</file>