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<sst xmlns="http://schemas.openxmlformats.org/spreadsheetml/2006/main" count="95" uniqueCount="79">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</sst>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8398,84</v>
          </cell>
          <cell r="S95">
            <v>8383.05</v>
          </cell>
        </row>
        <row r="103">
          <cell r="K103" t="str">
            <v>5218,54</v>
          </cell>
          <cell r="S103">
            <v>5188.76</v>
          </cell>
        </row>
        <row r="107">
          <cell r="K107" t="str">
            <v>502,23</v>
          </cell>
          <cell r="S107">
            <v>500.18</v>
          </cell>
        </row>
        <row r="125">
          <cell r="K125" t="str">
            <v>2302,40</v>
          </cell>
          <cell r="S125">
            <v>2304.86</v>
          </cell>
        </row>
      </sheetData>
      <sheetData sheetId="2">
        <row r="35">
          <cell r="I35" t="str">
            <v>6793,43</v>
          </cell>
          <cell r="L35">
            <v>6803.87</v>
          </cell>
        </row>
        <row r="36">
          <cell r="I36" t="str">
            <v>8464,03</v>
          </cell>
          <cell r="L36">
            <v>8472.2</v>
          </cell>
        </row>
        <row r="146">
          <cell r="I146" t="str">
            <v>4029,47</v>
          </cell>
          <cell r="L146">
            <v>4036.2</v>
          </cell>
        </row>
      </sheetData>
      <sheetData sheetId="3">
        <row r="3">
          <cell r="D3">
            <v>41404</v>
          </cell>
          <cell r="L3" t="str">
            <v>520,4</v>
          </cell>
        </row>
        <row r="4">
          <cell r="D4">
            <v>41397</v>
          </cell>
          <cell r="L4" t="str">
            <v>533,5</v>
          </cell>
        </row>
        <row r="5">
          <cell r="D5">
            <v>41390</v>
          </cell>
          <cell r="L5" t="str">
            <v>524,3</v>
          </cell>
        </row>
      </sheetData>
      <sheetData sheetId="4">
        <row r="8">
          <cell r="C8">
            <v>6.5</v>
          </cell>
          <cell r="D8">
            <v>6.5</v>
          </cell>
          <cell r="E8">
            <v>7.42</v>
          </cell>
          <cell r="F8">
            <v>7.42</v>
          </cell>
        </row>
      </sheetData>
      <sheetData sheetId="5">
        <row r="7">
          <cell r="L7">
            <v>31.3406</v>
          </cell>
          <cell r="Q7">
            <v>31.177</v>
          </cell>
        </row>
        <row r="9">
          <cell r="L9">
            <v>40.2633</v>
          </cell>
          <cell r="Q9">
            <v>40.1903</v>
          </cell>
        </row>
      </sheetData>
      <sheetData sheetId="6">
        <row r="86">
          <cell r="M86" t="str">
            <v>95,85</v>
          </cell>
          <cell r="P86">
            <v>96.17999999999999</v>
          </cell>
        </row>
        <row r="102">
          <cell r="M102" t="str">
            <v>640,50</v>
          </cell>
          <cell r="P102">
            <v>640</v>
          </cell>
        </row>
        <row r="105">
          <cell r="M105" t="str">
            <v>84,32</v>
          </cell>
          <cell r="P105">
            <v>83.86</v>
          </cell>
        </row>
      </sheetData>
      <sheetData sheetId="7">
        <row r="22">
          <cell r="P22">
            <v>41345</v>
          </cell>
          <cell r="Q22">
            <v>27465.9</v>
          </cell>
        </row>
        <row r="23">
          <cell r="P23">
            <v>41314</v>
          </cell>
          <cell r="Q23">
            <v>27173.6</v>
          </cell>
        </row>
        <row r="24">
          <cell r="P24">
            <v>41286</v>
          </cell>
          <cell r="Q24">
            <v>26749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29">
          <cell r="B29">
            <v>99.2</v>
          </cell>
        </row>
        <row r="30">
          <cell r="B30">
            <v>97.9</v>
          </cell>
        </row>
        <row r="31">
          <cell r="B31">
            <v>102.6</v>
          </cell>
        </row>
      </sheetData>
      <sheetData sheetId="10">
        <row r="5">
          <cell r="AI5">
            <v>924.9</v>
          </cell>
          <cell r="AJ5">
            <v>867</v>
          </cell>
          <cell r="AK5">
            <v>731.1</v>
          </cell>
          <cell r="AL5">
            <v>673.6</v>
          </cell>
        </row>
      </sheetData>
      <sheetData sheetId="12">
        <row r="683">
          <cell r="C683">
            <v>103.2653</v>
          </cell>
        </row>
        <row r="688">
          <cell r="C688">
            <v>103.91</v>
          </cell>
        </row>
      </sheetData>
      <sheetData sheetId="13">
        <row r="683">
          <cell r="C683">
            <v>1382.36</v>
          </cell>
        </row>
        <row r="688">
          <cell r="C688">
            <v>1377.6</v>
          </cell>
        </row>
      </sheetData>
      <sheetData sheetId="14">
        <row r="683">
          <cell r="C683">
            <v>7456.72</v>
          </cell>
        </row>
        <row r="688">
          <cell r="C688">
            <v>7371.19</v>
          </cell>
        </row>
      </sheetData>
      <sheetData sheetId="15">
        <row r="683">
          <cell r="C683">
            <v>15210</v>
          </cell>
        </row>
        <row r="688">
          <cell r="C688">
            <v>15075</v>
          </cell>
        </row>
      </sheetData>
      <sheetData sheetId="16">
        <row r="683">
          <cell r="C683">
            <v>1868</v>
          </cell>
        </row>
        <row r="688">
          <cell r="C688">
            <v>1861</v>
          </cell>
        </row>
      </sheetData>
      <sheetData sheetId="17">
        <row r="683">
          <cell r="C683">
            <v>15.91</v>
          </cell>
        </row>
        <row r="688">
          <cell r="C688">
            <v>16.81</v>
          </cell>
        </row>
      </sheetData>
      <sheetData sheetId="18">
        <row r="683">
          <cell r="C683">
            <v>683.6</v>
          </cell>
        </row>
        <row r="688">
          <cell r="C688">
            <v>680.4</v>
          </cell>
        </row>
      </sheetData>
      <sheetData sheetId="19">
        <row r="683">
          <cell r="C683">
            <v>20070.3138</v>
          </cell>
        </row>
        <row r="688">
          <cell r="C688">
            <v>20111.61</v>
          </cell>
        </row>
      </sheetData>
      <sheetData sheetId="20">
        <row r="683">
          <cell r="C683">
            <v>56265.32</v>
          </cell>
        </row>
        <row r="688">
          <cell r="C688">
            <v>55700.77</v>
          </cell>
        </row>
      </sheetData>
      <sheetData sheetId="21">
        <row r="683">
          <cell r="C683">
            <v>15627.26</v>
          </cell>
        </row>
        <row r="688">
          <cell r="C688">
            <v>15381.02</v>
          </cell>
        </row>
      </sheetData>
      <sheetData sheetId="22">
        <row r="683">
          <cell r="C683">
            <v>1669.16</v>
          </cell>
        </row>
        <row r="688">
          <cell r="C688">
            <v>1666.29</v>
          </cell>
        </row>
      </sheetData>
      <sheetData sheetId="23">
        <row r="683">
          <cell r="C683">
            <v>3497.21</v>
          </cell>
        </row>
        <row r="688">
          <cell r="C688">
            <v>3496.43</v>
          </cell>
        </row>
      </sheetData>
      <sheetData sheetId="24">
        <row r="683">
          <cell r="C683">
            <v>15387.58</v>
          </cell>
        </row>
        <row r="688">
          <cell r="C688">
            <v>15335.28</v>
          </cell>
        </row>
      </sheetData>
      <sheetData sheetId="25">
        <row r="683">
          <cell r="C683">
            <v>1435.96</v>
          </cell>
        </row>
        <row r="688">
          <cell r="C688">
            <v>1422.99</v>
          </cell>
        </row>
      </sheetData>
      <sheetData sheetId="26">
        <row r="683">
          <cell r="C683">
            <v>1449.4</v>
          </cell>
        </row>
        <row r="688">
          <cell r="C688">
            <v>1433.02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41416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41395</v>
      </c>
      <c r="E4" s="14">
        <f>IF(J4=2,F4-3,F4-1)</f>
        <v>41415</v>
      </c>
      <c r="F4" s="14">
        <f>I1</f>
        <v>41416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1429.86</v>
      </c>
      <c r="E6" s="19">
        <f>'[1]РТС'!C688</f>
        <v>1433.02</v>
      </c>
      <c r="F6" s="19">
        <f>'[1]РТС'!C683</f>
        <v>1449.4</v>
      </c>
      <c r="G6" s="20">
        <f>IF(ISERROR(F6/E6-1),"н/д",F6/E6-1)</f>
        <v>0.01143040571659859</v>
      </c>
      <c r="H6" s="20">
        <f>IF(ISERROR(F6/D6-1),"н/д",F6/D6-1)</f>
        <v>0.013665673562446745</v>
      </c>
      <c r="I6" s="20">
        <f>IF(ISERROR(F6/C6-1),"н/д",F6/C6-1)</f>
        <v>-0.08038830023475652</v>
      </c>
      <c r="J6" s="20">
        <f>IF(ISERROR(F6/B6-1),"н/д",F6/B6-1)</f>
        <v>0.013429539126459833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1408.03</v>
      </c>
      <c r="E7" s="19">
        <f>'[1]ММВБ'!C688</f>
        <v>1422.99</v>
      </c>
      <c r="F7" s="19">
        <f>'[1]ММВБ'!C683</f>
        <v>1435.96</v>
      </c>
      <c r="G7" s="20">
        <f>IF(ISERROR(F7/E7-1),"н/д",F7/E7-1)</f>
        <v>0.00911461078433451</v>
      </c>
      <c r="H7" s="20">
        <f>IF(ISERROR(F7/D7-1),"н/д",F7/D7-1)</f>
        <v>0.01983622508043159</v>
      </c>
      <c r="I7" s="20">
        <f>IF(ISERROR(F7/C7-1),"н/д",F7/C7-1)</f>
        <v>-0.052058990507122926</v>
      </c>
      <c r="J7" s="20">
        <f>IF(ISERROR(F7/B7-1),"н/д",F7/B7-1)</f>
        <v>-0.008559524813759878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14831.58</v>
      </c>
      <c r="E9" s="19">
        <f>'[1]DJIA (США)'!C688</f>
        <v>15335.28</v>
      </c>
      <c r="F9" s="19">
        <f>'[1]DJIA (США)'!C683</f>
        <v>15387.58</v>
      </c>
      <c r="G9" s="20">
        <f aca="true" t="shared" si="0" ref="G9:G15">IF(ISERROR(F9/E9-1),"н/д",F9/E9-1)</f>
        <v>0.003410436588050514</v>
      </c>
      <c r="H9" s="20">
        <f>IF(ISERROR(F9/D9-1),"н/д",F9/D9-1)</f>
        <v>0.03748757718328055</v>
      </c>
      <c r="I9" s="20">
        <f>IF(ISERROR(F9/C9-1),"н/д",F9/C9-1)</f>
        <v>0.1496747305983357</v>
      </c>
      <c r="J9" s="20">
        <f aca="true" t="shared" si="1" ref="J9:J15">IF(ISERROR(F9/B9-1),"н/д",F9/B9-1)</f>
        <v>0.2449562675254524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3340.62</v>
      </c>
      <c r="E10" s="19">
        <f>'[1]NASDAQ Composite (США)'!C688</f>
        <v>3496.43</v>
      </c>
      <c r="F10" s="19">
        <f>'[1]NASDAQ Composite (США)'!C683</f>
        <v>3497.21</v>
      </c>
      <c r="G10" s="20">
        <f t="shared" si="0"/>
        <v>0.00022308468924014946</v>
      </c>
      <c r="H10" s="20">
        <f aca="true" t="shared" si="2" ref="H10:H15">IF(ISERROR(F10/D10-1),"н/д",F10/D10-1)</f>
        <v>0.04687453227245242</v>
      </c>
      <c r="I10" s="20">
        <f aca="true" t="shared" si="3" ref="I10:I15">IF(ISERROR(F10/C10-1),"н/д",F10/C10-1)</f>
        <v>0.12856548158809344</v>
      </c>
      <c r="J10" s="20">
        <f t="shared" si="1"/>
        <v>0.3077560543384046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1597.59</v>
      </c>
      <c r="E11" s="19">
        <f>'[1]S&amp;P500 (США)'!C688</f>
        <v>1666.29</v>
      </c>
      <c r="F11" s="19">
        <f>'[1]S&amp;P500 (США)'!C683</f>
        <v>1669.16</v>
      </c>
      <c r="G11" s="20">
        <f t="shared" si="0"/>
        <v>0.001722389259972923</v>
      </c>
      <c r="H11" s="20">
        <f>IF(ISERROR(F11/D11-1),"н/д",F11/D11-1)</f>
        <v>0.04479872808417684</v>
      </c>
      <c r="I11" s="20">
        <f t="shared" si="3"/>
        <v>0.14178221343603137</v>
      </c>
      <c r="J11" s="20">
        <f t="shared" si="1"/>
        <v>0.30626399750136635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3912.95</v>
      </c>
      <c r="E12" s="19">
        <f>'[1]евр-индексы'!L146</f>
        <v>4036.2</v>
      </c>
      <c r="F12" s="19">
        <f>'[1]евр-индексы'!I146*1</f>
        <v>4029.47</v>
      </c>
      <c r="G12" s="20">
        <f t="shared" si="0"/>
        <v>-0.0016674099400426634</v>
      </c>
      <c r="H12" s="20">
        <f t="shared" si="2"/>
        <v>0.029778044697734485</v>
      </c>
      <c r="I12" s="20">
        <f t="shared" si="3"/>
        <v>0.08740308560849952</v>
      </c>
      <c r="J12" s="20">
        <f t="shared" si="1"/>
        <v>0.2843505367570185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8122.290000000001</v>
      </c>
      <c r="E13" s="19">
        <f>'[1]евр-индексы'!L36</f>
        <v>8472.2</v>
      </c>
      <c r="F13" s="19">
        <f>'[1]евр-индексы'!I36*1</f>
        <v>8464.03</v>
      </c>
      <c r="G13" s="20">
        <f t="shared" si="0"/>
        <v>-0.000964330398243729</v>
      </c>
      <c r="H13" s="20">
        <f t="shared" si="2"/>
        <v>0.04207434110330954</v>
      </c>
      <c r="I13" s="20">
        <f t="shared" si="3"/>
        <v>0.09982029228816125</v>
      </c>
      <c r="J13" s="20">
        <f t="shared" si="1"/>
        <v>0.3971841820294757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6460.71</v>
      </c>
      <c r="E14" s="19">
        <f>'[1]евр-индексы'!L35</f>
        <v>6803.87</v>
      </c>
      <c r="F14" s="19">
        <f>'[1]евр-индексы'!I35*1</f>
        <v>6793.43</v>
      </c>
      <c r="G14" s="20">
        <f t="shared" si="0"/>
        <v>-0.0015344208516623326</v>
      </c>
      <c r="H14" s="20">
        <f t="shared" si="2"/>
        <v>0.051498983857811265</v>
      </c>
      <c r="I14" s="20">
        <f t="shared" si="3"/>
        <v>0.12228182309279512</v>
      </c>
      <c r="J14" s="20">
        <f t="shared" si="1"/>
        <v>0.20244509423542567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13799.35</v>
      </c>
      <c r="E15" s="19">
        <f>'[1]Япония'!C688</f>
        <v>15381.02</v>
      </c>
      <c r="F15" s="19">
        <f>'[1]Япония'!C683</f>
        <v>15627.26</v>
      </c>
      <c r="G15" s="20">
        <f t="shared" si="0"/>
        <v>0.0160093413830813</v>
      </c>
      <c r="H15" s="20">
        <f t="shared" si="2"/>
        <v>0.13246348559895926</v>
      </c>
      <c r="I15" s="20">
        <f t="shared" si="3"/>
        <v>0.4871688970180985</v>
      </c>
      <c r="J15" s="20">
        <f t="shared" si="1"/>
        <v>0.8625218869994515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8135.03</v>
      </c>
      <c r="E17" s="19">
        <f>'[1]азия-индексы'!S95*1</f>
        <v>8383.05</v>
      </c>
      <c r="F17" s="19">
        <f>'[1]азия-индексы'!K95*1</f>
        <v>8398.84</v>
      </c>
      <c r="G17" s="20">
        <f aca="true" t="shared" si="4" ref="G17:G22">IF(ISERROR(F17/E17-1),"н/д",F17/E17-1)</f>
        <v>0.001883562665139893</v>
      </c>
      <c r="H17" s="20">
        <f aca="true" t="shared" si="5" ref="H17:H22">IF(ISERROR(F17/D17-1),"н/д",F17/D17-1)</f>
        <v>0.032428890858423376</v>
      </c>
      <c r="I17" s="20">
        <f aca="true" t="shared" si="6" ref="I17:I22">IF(ISERROR(F17/C17-1),"н/д",F17/C17-1)</f>
        <v>0.08769875907512104</v>
      </c>
      <c r="J17" s="20">
        <f aca="true" t="shared" si="7" ref="J17:J22">IF(ISERROR(F17/B17-1),"н/д",F17/B17-1)</f>
        <v>0.1840959588554414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475.24</v>
      </c>
      <c r="E18" s="19">
        <f>'[1]азия-индексы'!S107</f>
        <v>500.18</v>
      </c>
      <c r="F18" s="19">
        <f>'[1]азия-индексы'!K107*1</f>
        <v>502.23</v>
      </c>
      <c r="G18" s="20">
        <f t="shared" si="4"/>
        <v>0.004098524531168879</v>
      </c>
      <c r="H18" s="20">
        <f t="shared" si="5"/>
        <v>0.056792357545661254</v>
      </c>
      <c r="I18" s="20">
        <f>IF(ISERROR(F18/C18-1),"н/д",F18/C18-1)</f>
        <v>0.12315502281062729</v>
      </c>
      <c r="J18" s="20">
        <f t="shared" si="7"/>
        <v>0.48010727337027004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19575.64</v>
      </c>
      <c r="E19" s="19">
        <f>'[1]Индия'!C688</f>
        <v>20111.61</v>
      </c>
      <c r="F19" s="19">
        <f>'[1]Индия'!C683</f>
        <v>20070.3138</v>
      </c>
      <c r="G19" s="20">
        <f t="shared" si="4"/>
        <v>-0.0020533512732198167</v>
      </c>
      <c r="H19" s="20">
        <f t="shared" si="5"/>
        <v>0.025269866017151976</v>
      </c>
      <c r="I19" s="20">
        <f t="shared" si="6"/>
        <v>0.01660344272159775</v>
      </c>
      <c r="J19" s="20">
        <f t="shared" si="7"/>
        <v>0.2690906826045609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4925.48</v>
      </c>
      <c r="E20" s="19">
        <f>'[1]азия-индексы'!S103</f>
        <v>5188.76</v>
      </c>
      <c r="F20" s="19">
        <f>'[1]азия-индексы'!K103*1</f>
        <v>5218.54</v>
      </c>
      <c r="G20" s="20">
        <f t="shared" si="4"/>
        <v>0.005739328856990911</v>
      </c>
      <c r="H20" s="20">
        <f t="shared" si="5"/>
        <v>0.059498769663058226</v>
      </c>
      <c r="I20" s="20">
        <f t="shared" si="6"/>
        <v>0.18654688739884806</v>
      </c>
      <c r="J20" s="20">
        <f>IF(ISERROR(F20/B20-1),"н/д",F20/B20-1)</f>
        <v>0.34184779394559617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2205.42</v>
      </c>
      <c r="E21" s="19">
        <f>'[1]азия-индексы'!S125</f>
        <v>2304.86</v>
      </c>
      <c r="F21" s="19">
        <f>'[1]азия-индексы'!K125*1</f>
        <v>2302.4</v>
      </c>
      <c r="G21" s="20">
        <f t="shared" si="4"/>
        <v>-0.0010673099450726475</v>
      </c>
      <c r="H21" s="20">
        <f t="shared" si="5"/>
        <v>0.04397348350881014</v>
      </c>
      <c r="I21" s="20">
        <f t="shared" si="6"/>
        <v>0.011568185512747853</v>
      </c>
      <c r="J21" s="20">
        <f t="shared" si="7"/>
        <v>0.0464836168771845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55321.93</v>
      </c>
      <c r="E22" s="19">
        <f>'[1]Бразилия'!C688</f>
        <v>55700.77</v>
      </c>
      <c r="F22" s="19">
        <f>'[1]Бразилия'!C683</f>
        <v>56265.32</v>
      </c>
      <c r="G22" s="20">
        <f t="shared" si="4"/>
        <v>0.010135407463846668</v>
      </c>
      <c r="H22" s="20">
        <f t="shared" si="5"/>
        <v>0.01705273116827266</v>
      </c>
      <c r="I22" s="20">
        <f t="shared" si="6"/>
        <v>-0.09150633899400862</v>
      </c>
      <c r="J22" s="20">
        <f t="shared" si="7"/>
        <v>-0.03984701803077362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103.71</v>
      </c>
      <c r="E24" s="19">
        <f>'[1]нефть Brent'!C688</f>
        <v>103.91</v>
      </c>
      <c r="F24" s="29">
        <f>'[1]нефть Brent'!C683</f>
        <v>103.2653</v>
      </c>
      <c r="G24" s="20">
        <f>IF(ISERROR(F24/E24-1),"н/д",F24/E24-1)</f>
        <v>-0.006204407660475364</v>
      </c>
      <c r="H24" s="20">
        <f aca="true" t="shared" si="8" ref="H24:H33">IF(ISERROR(F24/D24-1),"н/д",F24/D24-1)</f>
        <v>-0.0042879182335358035</v>
      </c>
      <c r="I24" s="20">
        <f aca="true" t="shared" si="9" ref="I24:I33">IF(ISERROR(F24/C24-1),"н/д",F24/C24-1)</f>
        <v>-0.0698495766528553</v>
      </c>
      <c r="J24" s="20">
        <f>IF(ISERROR(F24/B24-1),"н/д",F24/B24-1)</f>
        <v>-0.08167807914628733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95.61</v>
      </c>
      <c r="E25" s="19">
        <f>'[1]сырье'!P86</f>
        <v>96.17999999999999</v>
      </c>
      <c r="F25" s="29">
        <f>'[1]сырье'!M86*1</f>
        <v>95.85</v>
      </c>
      <c r="G25" s="20">
        <f aca="true" t="shared" si="10" ref="G25:G33">IF(ISERROR(F25/E25-1),"н/д",F25/E25-1)</f>
        <v>-0.0034310667498440584</v>
      </c>
      <c r="H25" s="20">
        <f t="shared" si="8"/>
        <v>0.0025101976780670388</v>
      </c>
      <c r="I25" s="20">
        <f t="shared" si="9"/>
        <v>0.028875053671103545</v>
      </c>
      <c r="J25" s="20">
        <f aca="true" t="shared" si="11" ref="J25:J31">IF(ISERROR(F25/B25-1),"н/д",F25/B25-1)</f>
        <v>-0.053893988747408916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1464.2</v>
      </c>
      <c r="E26" s="19">
        <f>'[1]Золото'!C688</f>
        <v>1377.6</v>
      </c>
      <c r="F26" s="19">
        <f>'[1]Золото'!C683</f>
        <v>1382.36</v>
      </c>
      <c r="G26" s="20">
        <f t="shared" si="10"/>
        <v>0.0034552845528454945</v>
      </c>
      <c r="H26" s="20">
        <f t="shared" si="8"/>
        <v>-0.055894003551427485</v>
      </c>
      <c r="I26" s="20">
        <f t="shared" si="9"/>
        <v>-0.16835519191433046</v>
      </c>
      <c r="J26" s="20">
        <f t="shared" si="11"/>
        <v>-0.14037808919874417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7307.26</v>
      </c>
      <c r="E27" s="19">
        <f>'[1]Медь'!C688</f>
        <v>7371.19</v>
      </c>
      <c r="F27" s="19">
        <f>'[1]Медь'!C683</f>
        <v>7456.72</v>
      </c>
      <c r="G27" s="20">
        <f t="shared" si="10"/>
        <v>0.011603282509337065</v>
      </c>
      <c r="H27" s="20">
        <f t="shared" si="8"/>
        <v>0.02045363104638409</v>
      </c>
      <c r="I27" s="20">
        <f t="shared" si="9"/>
        <v>-0.07889646244419679</v>
      </c>
      <c r="J27" s="20">
        <f t="shared" si="11"/>
        <v>-0.009862032427868761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14680</v>
      </c>
      <c r="E28" s="19">
        <f>'[1]Никель'!C688</f>
        <v>15075</v>
      </c>
      <c r="F28" s="19">
        <f>'[1]Никель'!C683</f>
        <v>15210</v>
      </c>
      <c r="G28" s="20">
        <f t="shared" si="10"/>
        <v>0.008955223880596996</v>
      </c>
      <c r="H28" s="20">
        <f t="shared" si="8"/>
        <v>0.03610354223433232</v>
      </c>
      <c r="I28" s="20">
        <f t="shared" si="9"/>
        <v>-0.12207792207792212</v>
      </c>
      <c r="J28" s="20">
        <f t="shared" si="11"/>
        <v>-0.20366775510204083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1811</v>
      </c>
      <c r="E29" s="19">
        <f>'[1]Алюминий'!C688</f>
        <v>1861</v>
      </c>
      <c r="F29" s="19">
        <f>'[1]Алюминий'!C683</f>
        <v>1868</v>
      </c>
      <c r="G29" s="20">
        <f t="shared" si="10"/>
        <v>0.0037614185921548415</v>
      </c>
      <c r="H29" s="20">
        <f t="shared" si="8"/>
        <v>0.03147432357813362</v>
      </c>
      <c r="I29" s="20">
        <f t="shared" si="9"/>
        <v>-0.0962747943880019</v>
      </c>
      <c r="J29" s="20">
        <f t="shared" si="11"/>
        <v>-0.11385319509896319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86.42999999999999</v>
      </c>
      <c r="E30" s="19">
        <f>'[1]сырье'!P105</f>
        <v>83.86</v>
      </c>
      <c r="F30" s="19" t="str">
        <f>'[1]сырье'!M105</f>
        <v>84,32</v>
      </c>
      <c r="G30" s="20">
        <f t="shared" si="10"/>
        <v>0.0054853326973527405</v>
      </c>
      <c r="H30" s="20">
        <f t="shared" si="8"/>
        <v>-0.024412819622816162</v>
      </c>
      <c r="I30" s="20">
        <f t="shared" si="9"/>
        <v>0.12247071352502648</v>
      </c>
      <c r="J30" s="20">
        <f t="shared" si="11"/>
        <v>-0.12567399419328085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17.6</v>
      </c>
      <c r="E31" s="19">
        <f>'[1]Сахар'!C688</f>
        <v>16.81</v>
      </c>
      <c r="F31" s="19">
        <f>'[1]Сахар'!C683</f>
        <v>15.91</v>
      </c>
      <c r="G31" s="20">
        <f t="shared" si="10"/>
        <v>-0.053539559785841684</v>
      </c>
      <c r="H31" s="20">
        <f t="shared" si="8"/>
        <v>-0.09602272727272732</v>
      </c>
      <c r="I31" s="20">
        <f t="shared" si="9"/>
        <v>-0.15641569459172844</v>
      </c>
      <c r="J31" s="20">
        <f t="shared" si="11"/>
        <v>-0.3168741949334478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661.25</v>
      </c>
      <c r="E32" s="19">
        <f>'[1]сырье'!P102</f>
        <v>640</v>
      </c>
      <c r="F32" s="19">
        <f>'[1]сырье'!M102*1</f>
        <v>640.5</v>
      </c>
      <c r="G32" s="20">
        <f t="shared" si="10"/>
        <v>0.0007812499999999556</v>
      </c>
      <c r="H32" s="20">
        <f t="shared" si="8"/>
        <v>-0.03137996219281669</v>
      </c>
      <c r="I32" s="20">
        <f t="shared" si="9"/>
        <v>-0.07005444646098002</v>
      </c>
      <c r="J32" s="20">
        <f>IF(ISERROR(F32/B32-1),"н/д",F32/B32-1)</f>
        <v>-0.017638036809815905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721</v>
      </c>
      <c r="E33" s="19">
        <f>'[1]Пшеница'!C688</f>
        <v>680.4</v>
      </c>
      <c r="F33" s="19">
        <f>'[1]Пшеница'!C683</f>
        <v>683.6</v>
      </c>
      <c r="G33" s="20">
        <f t="shared" si="10"/>
        <v>0.004703115814226999</v>
      </c>
      <c r="H33" s="20">
        <f t="shared" si="8"/>
        <v>-0.051872399445214934</v>
      </c>
      <c r="I33" s="20">
        <f t="shared" si="9"/>
        <v>-0.08901918976545842</v>
      </c>
      <c r="J33" s="20">
        <f>IF(ISERROR(F33/B33-1),"н/д",F33/B33-1)</f>
        <v>-0.020630372492836613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41395</v>
      </c>
      <c r="E35" s="14">
        <f>E4</f>
        <v>41415</v>
      </c>
      <c r="F35" s="33">
        <f>I1</f>
        <v>41416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867</v>
      </c>
      <c r="F37" s="19">
        <f>'[1]ост. ср-тв на кс'!AI5</f>
        <v>924.9</v>
      </c>
      <c r="G37" s="20">
        <f t="shared" si="12"/>
        <v>0.06678200692041525</v>
      </c>
      <c r="H37" s="20">
        <f aca="true" t="shared" si="13" ref="H37:H42">IF(ISERROR(F37/D37-1),"н/д",F37/D37-1)</f>
        <v>-0.1203157694502569</v>
      </c>
      <c r="I37" s="20">
        <f aca="true" t="shared" si="14" ref="I37:I42">IF(ISERROR(F37/C37-1),"н/д",F37/C37-1)</f>
        <v>-0.32316136114160265</v>
      </c>
      <c r="J37" s="20">
        <f aca="true" t="shared" si="15" ref="J37:J42">IF(ISERROR(F37/B37-1),"н/д",F37/B37-1)</f>
        <v>-0.05757081719991852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673.6</v>
      </c>
      <c r="F38" s="19">
        <f>'[1]ост. ср-тв на кс'!AK5</f>
        <v>731.1</v>
      </c>
      <c r="G38" s="20">
        <f t="shared" si="12"/>
        <v>0.08536223277909749</v>
      </c>
      <c r="H38" s="20">
        <f t="shared" si="13"/>
        <v>-0.06520905255082465</v>
      </c>
      <c r="I38" s="20">
        <f t="shared" si="14"/>
        <v>-0.2553473212466897</v>
      </c>
      <c r="J38" s="20">
        <f t="shared" si="15"/>
        <v>-0.005982324949014295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</v>
      </c>
      <c r="F39" s="28">
        <f>'[1]mibid-mibor'!D8</f>
        <v>6.5</v>
      </c>
      <c r="G39" s="20">
        <f t="shared" si="12"/>
        <v>0</v>
      </c>
      <c r="H39" s="20">
        <f t="shared" si="13"/>
        <v>-0.0030674846625766694</v>
      </c>
      <c r="I39" s="20">
        <f t="shared" si="14"/>
        <v>-0.02985074626865669</v>
      </c>
      <c r="J39" s="20">
        <f t="shared" si="15"/>
        <v>0.023622047244094446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7.42</v>
      </c>
      <c r="F40" s="28">
        <f>'[1]mibid-mibor'!F8</f>
        <v>7.42</v>
      </c>
      <c r="G40" s="20">
        <f t="shared" si="12"/>
        <v>0</v>
      </c>
      <c r="H40" s="20">
        <f t="shared" si="13"/>
        <v>0.005420054200542035</v>
      </c>
      <c r="I40" s="20">
        <f t="shared" si="14"/>
        <v>-0.014608233731739695</v>
      </c>
      <c r="J40" s="20">
        <f t="shared" si="15"/>
        <v>0.004059539918809252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31.3406</v>
      </c>
      <c r="F41" s="28">
        <f>'[1]МакроDelay'!Q7</f>
        <v>31.177</v>
      </c>
      <c r="G41" s="20">
        <f>IF(ISERROR(F41/E41-1),"н/д",F41/E41-1)</f>
        <v>-0.005220065984697153</v>
      </c>
      <c r="H41" s="20">
        <f>IF(ISERROR(F41/D41-1),"н/д",F41/D41-1)</f>
        <v>-0.0025243234077406695</v>
      </c>
      <c r="I41" s="20">
        <f t="shared" si="14"/>
        <v>0.026481017492682613</v>
      </c>
      <c r="J41" s="20">
        <f t="shared" si="15"/>
        <v>-0.03165438601445136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40.2633</v>
      </c>
      <c r="F42" s="28">
        <f>'[1]МакроDelay'!Q9</f>
        <v>40.1903</v>
      </c>
      <c r="G42" s="20">
        <f t="shared" si="12"/>
        <v>-0.0018130654963701698</v>
      </c>
      <c r="H42" s="20">
        <f t="shared" si="13"/>
        <v>-0.015807208380881455</v>
      </c>
      <c r="I42" s="20">
        <f t="shared" si="14"/>
        <v>-0.000952058982912618</v>
      </c>
      <c r="J42" s="20">
        <f t="shared" si="15"/>
        <v>-0.03553968726002277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41390</v>
      </c>
      <c r="E43" s="38">
        <f>'[1]ЗВР-cbr'!D4</f>
        <v>41397</v>
      </c>
      <c r="F43" s="38">
        <f>'[1]ЗВР-cbr'!D3</f>
        <v>41404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524,3</v>
      </c>
      <c r="E44" s="19" t="str">
        <f>'[1]ЗВР-cbr'!L4</f>
        <v>533,5</v>
      </c>
      <c r="F44" s="19" t="str">
        <f>'[1]ЗВР-cbr'!L3</f>
        <v>520,4</v>
      </c>
      <c r="G44" s="20">
        <f>IF(ISERROR(F44/E44-1),"н/д",F44/E44-1)</f>
        <v>-0.02455482661668229</v>
      </c>
      <c r="H44" s="20"/>
      <c r="I44" s="20">
        <f>IF(ISERROR(F44/C44-1),"н/д",F44/C44-1)</f>
        <v>0.04497991967871484</v>
      </c>
      <c r="J44" s="20">
        <f>IF(ISERROR(F44/B44-1),"н/д",F44/B44-1)</f>
        <v>0.1889421978524104</v>
      </c>
      <c r="K44" s="13"/>
    </row>
    <row r="45" spans="1:11" ht="18.75">
      <c r="A45" s="40"/>
      <c r="B45" s="38">
        <v>40909</v>
      </c>
      <c r="C45" s="38">
        <v>41275</v>
      </c>
      <c r="D45" s="38">
        <v>41395</v>
      </c>
      <c r="E45" s="38">
        <v>41400</v>
      </c>
      <c r="F45" s="38">
        <v>41407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2.4</v>
      </c>
      <c r="E46" s="42">
        <v>2.5</v>
      </c>
      <c r="F46" s="42">
        <v>2.7</v>
      </c>
      <c r="G46" s="20">
        <f>IF(ISERROR(F46-E46),"н/д",F46-E46)/100</f>
        <v>0.0020000000000000018</v>
      </c>
      <c r="H46" s="20">
        <f>IF(ISERROR(F46-D46),"н/д",F46-D46)/100</f>
        <v>0.0030000000000000027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41286</v>
      </c>
      <c r="E47" s="44">
        <f>'[1]M2'!P23</f>
        <v>41314</v>
      </c>
      <c r="F47" s="44">
        <f>'[1]M2'!P22</f>
        <v>41345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26749</v>
      </c>
      <c r="E48" s="19">
        <f>'[1]M2'!Q23</f>
        <v>27173.6</v>
      </c>
      <c r="F48" s="19">
        <f>'[1]M2'!Q22</f>
        <v>27465.9</v>
      </c>
      <c r="G48" s="20"/>
      <c r="H48" s="20">
        <f>IF(ISERROR(F48/D48-1),"н/д",F48/D48-1)</f>
        <v>0.026801001906613386</v>
      </c>
      <c r="I48" s="20">
        <f>IF(ISERROR(F48/C48-1),"н/д",F48/C48-1)</f>
        <v>0.12183097728637327</v>
      </c>
      <c r="J48" s="20">
        <f>IF(ISERROR(F48/B48-1),"н/д",F48/B48-1)</f>
        <v>0.37247837536665673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'[1]ПромПр-во'!B29</f>
        <v>99.2</v>
      </c>
      <c r="E49" s="19">
        <f>'[1]ПромПр-во'!B30</f>
        <v>97.9</v>
      </c>
      <c r="F49" s="19">
        <f>'[1]ПромПр-во'!B31</f>
        <v>102.6</v>
      </c>
      <c r="G49" s="20"/>
      <c r="H49" s="20"/>
      <c r="I49" s="20"/>
      <c r="J49" s="20"/>
      <c r="K49" s="8"/>
    </row>
    <row r="50" spans="1:11" ht="18.75">
      <c r="A50" s="37"/>
      <c r="B50" s="44">
        <v>40909</v>
      </c>
      <c r="C50" s="44">
        <v>41275</v>
      </c>
      <c r="D50" s="44">
        <v>41334</v>
      </c>
      <c r="E50" s="44">
        <v>41365</v>
      </c>
      <c r="F50" s="44">
        <v>41395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41306</v>
      </c>
      <c r="E54" s="44">
        <v>41334</v>
      </c>
      <c r="F54" s="44">
        <v>41365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1120.8</v>
      </c>
      <c r="F55" s="19">
        <f>'[1]Дох-Расх фед.б.'!J4*1</f>
        <v>1122.6</v>
      </c>
      <c r="G55" s="20">
        <f>IF(ISERROR(F55/E55-1),"н/д",F55/E55-1)</f>
        <v>0.0016059957173446548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1002.3</v>
      </c>
      <c r="F56" s="19">
        <f>'[1]Дох-Расх фед.б.'!J28*1</f>
        <v>1057.1</v>
      </c>
      <c r="G56" s="20">
        <f>IF(ISERROR(F56/E56-1),"н/д",F56/E56-1)</f>
        <v>0.05467424922677844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118.5</v>
      </c>
      <c r="F57" s="19">
        <f>F55-F56</f>
        <v>65.5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41214</v>
      </c>
      <c r="E58" s="44">
        <v>41244</v>
      </c>
      <c r="F58" s="44">
        <v>41275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45.447</v>
      </c>
      <c r="E59" s="42">
        <v>48.568</v>
      </c>
      <c r="F59" s="42">
        <v>39.038</v>
      </c>
      <c r="G59" s="20">
        <f>IF(ISERROR(F59/E59-1),"н/д",F59/E59-1)</f>
        <v>-0.19621973315763463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30.091</v>
      </c>
      <c r="E60" s="42">
        <v>31.436</v>
      </c>
      <c r="F60" s="42">
        <v>21.296</v>
      </c>
      <c r="G60" s="20">
        <f>IF(ISERROR(F60/E60-1),"н/д",F60/E60-1)</f>
        <v>-0.3225601221529457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15.356000000000002</v>
      </c>
      <c r="E61" s="42">
        <f>E59-E60</f>
        <v>17.131999999999998</v>
      </c>
      <c r="F61" s="42">
        <f>F59-F60</f>
        <v>17.741999999999997</v>
      </c>
      <c r="G61" s="20">
        <f>IF(ISERROR(F61/E61-1),"н/д",F61/E61-1)</f>
        <v>0.03560588372635998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41275</v>
      </c>
      <c r="E64" s="44">
        <v>41306</v>
      </c>
      <c r="F64" s="44">
        <v>41334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2013-05-22T09:02:04Z</dcterms:created>
  <dcterms:modified xsi:type="dcterms:W3CDTF">2013-05-22T09:04:29Z</dcterms:modified>
  <cp:category/>
  <cp:version/>
  <cp:contentType/>
  <cp:contentStatus/>
</cp:coreProperties>
</file>