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<sst xmlns="http://schemas.openxmlformats.org/spreadsheetml/2006/main" count="95" uniqueCount="79">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</sst>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8337,90</v>
          </cell>
          <cell r="S95">
            <v>8263.05</v>
          </cell>
        </row>
        <row r="103">
          <cell r="K103" t="str">
            <v>5202,53</v>
          </cell>
          <cell r="S103">
            <v>5176.23</v>
          </cell>
        </row>
        <row r="107">
          <cell r="K107" t="str">
            <v>515,09</v>
          </cell>
          <cell r="S107">
            <v>516.33</v>
          </cell>
        </row>
        <row r="125">
          <cell r="K125" t="str">
            <v>2324,02</v>
          </cell>
          <cell r="S125">
            <v>2321.2599999999998</v>
          </cell>
        </row>
      </sheetData>
      <sheetData sheetId="2">
        <row r="35">
          <cell r="I35" t="str">
            <v>6686,77</v>
          </cell>
          <cell r="L35">
            <v>6762.01</v>
          </cell>
        </row>
        <row r="36">
          <cell r="I36" t="str">
            <v>8396,96</v>
          </cell>
          <cell r="L36">
            <v>8480.869999999999</v>
          </cell>
        </row>
        <row r="146">
          <cell r="I146" t="str">
            <v>4008,63</v>
          </cell>
          <cell r="L146">
            <v>4050.56</v>
          </cell>
        </row>
      </sheetData>
      <sheetData sheetId="3">
        <row r="3">
          <cell r="D3">
            <v>41411</v>
          </cell>
          <cell r="L3" t="str">
            <v>512,4</v>
          </cell>
        </row>
        <row r="4">
          <cell r="D4">
            <v>41404</v>
          </cell>
          <cell r="L4" t="str">
            <v>520,4</v>
          </cell>
        </row>
        <row r="5">
          <cell r="D5">
            <v>41397</v>
          </cell>
          <cell r="L5" t="str">
            <v>533,5</v>
          </cell>
        </row>
      </sheetData>
      <sheetData sheetId="4">
        <row r="8">
          <cell r="C8">
            <v>6.46</v>
          </cell>
          <cell r="D8">
            <v>6.46</v>
          </cell>
          <cell r="E8">
            <v>7.33</v>
          </cell>
          <cell r="F8">
            <v>7.33</v>
          </cell>
        </row>
      </sheetData>
      <sheetData sheetId="5">
        <row r="7">
          <cell r="L7">
            <v>31.3025</v>
          </cell>
          <cell r="Q7">
            <v>31.3784</v>
          </cell>
        </row>
        <row r="9">
          <cell r="L9">
            <v>40.4867</v>
          </cell>
          <cell r="Q9">
            <v>40.5189</v>
          </cell>
        </row>
      </sheetData>
      <sheetData sheetId="6">
        <row r="86">
          <cell r="M86" t="str">
            <v>94,41</v>
          </cell>
          <cell r="P86">
            <v>95.00999999999999</v>
          </cell>
        </row>
        <row r="102">
          <cell r="M102" t="str">
            <v>549,75</v>
          </cell>
          <cell r="P102">
            <v>551</v>
          </cell>
        </row>
        <row r="105">
          <cell r="M105" t="str">
            <v>81,25</v>
          </cell>
          <cell r="P105">
            <v>81.42</v>
          </cell>
        </row>
      </sheetData>
      <sheetData sheetId="7">
        <row r="22">
          <cell r="P22">
            <v>41345</v>
          </cell>
          <cell r="Q22">
            <v>27465.9</v>
          </cell>
        </row>
        <row r="23">
          <cell r="P23">
            <v>41314</v>
          </cell>
          <cell r="Q23">
            <v>27173.6</v>
          </cell>
        </row>
        <row r="24">
          <cell r="P24">
            <v>41286</v>
          </cell>
          <cell r="Q24">
            <v>26749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0">
          <cell r="B30">
            <v>99.2</v>
          </cell>
        </row>
        <row r="31">
          <cell r="B31">
            <v>97.9</v>
          </cell>
        </row>
      </sheetData>
      <sheetData sheetId="10">
        <row r="5">
          <cell r="AI5">
            <v>999.6</v>
          </cell>
          <cell r="AJ5">
            <v>915.2</v>
          </cell>
          <cell r="AK5">
            <v>805.6</v>
          </cell>
          <cell r="AL5">
            <v>722.5</v>
          </cell>
        </row>
      </sheetData>
      <sheetData sheetId="12">
        <row r="682">
          <cell r="C682">
            <v>103.9491</v>
          </cell>
        </row>
        <row r="687">
          <cell r="C687">
            <v>104.23</v>
          </cell>
        </row>
      </sheetData>
      <sheetData sheetId="13">
        <row r="682">
          <cell r="C682">
            <v>1385.74</v>
          </cell>
        </row>
        <row r="687">
          <cell r="C687">
            <v>1378.9</v>
          </cell>
        </row>
      </sheetData>
      <sheetData sheetId="14">
        <row r="682">
          <cell r="C682">
            <v>7242.32</v>
          </cell>
        </row>
        <row r="687">
          <cell r="C687">
            <v>7308.36</v>
          </cell>
        </row>
      </sheetData>
      <sheetData sheetId="15">
        <row r="682">
          <cell r="C682">
            <v>14868</v>
          </cell>
        </row>
        <row r="687">
          <cell r="C687">
            <v>14875</v>
          </cell>
        </row>
      </sheetData>
      <sheetData sheetId="16">
        <row r="682">
          <cell r="C682">
            <v>1855.27</v>
          </cell>
        </row>
        <row r="687">
          <cell r="C687">
            <v>1852.5</v>
          </cell>
        </row>
      </sheetData>
      <sheetData sheetId="17">
        <row r="682">
          <cell r="C682">
            <v>15.72</v>
          </cell>
        </row>
        <row r="687">
          <cell r="C687">
            <v>16.84</v>
          </cell>
        </row>
      </sheetData>
      <sheetData sheetId="18">
        <row r="682">
          <cell r="C682">
            <v>689.2</v>
          </cell>
        </row>
        <row r="687">
          <cell r="C687">
            <v>693.6</v>
          </cell>
        </row>
      </sheetData>
      <sheetData sheetId="19">
        <row r="682">
          <cell r="C682">
            <v>20072.8264</v>
          </cell>
        </row>
        <row r="687">
          <cell r="C687">
            <v>20160.82</v>
          </cell>
        </row>
      </sheetData>
      <sheetData sheetId="20">
        <row r="682">
          <cell r="C682">
            <v>56036.26</v>
          </cell>
        </row>
        <row r="687">
          <cell r="C687">
            <v>56395.94</v>
          </cell>
        </row>
      </sheetData>
      <sheetData sheetId="21">
        <row r="682">
          <cell r="C682">
            <v>14326.46</v>
          </cell>
        </row>
        <row r="687">
          <cell r="C687">
            <v>14311.98</v>
          </cell>
        </row>
      </sheetData>
      <sheetData sheetId="22">
        <row r="682">
          <cell r="C682">
            <v>1660.06</v>
          </cell>
        </row>
        <row r="687">
          <cell r="C687">
            <v>1649.6</v>
          </cell>
        </row>
      </sheetData>
      <sheetData sheetId="23">
        <row r="682">
          <cell r="C682">
            <v>3488.89</v>
          </cell>
        </row>
        <row r="687">
          <cell r="C687">
            <v>3459.14</v>
          </cell>
        </row>
      </sheetData>
      <sheetData sheetId="24">
        <row r="682">
          <cell r="C682">
            <v>15409.39</v>
          </cell>
        </row>
        <row r="687">
          <cell r="C687">
            <v>15303.1</v>
          </cell>
        </row>
      </sheetData>
      <sheetData sheetId="25">
        <row r="682">
          <cell r="C682">
            <v>1371.45</v>
          </cell>
        </row>
        <row r="687">
          <cell r="C687">
            <v>1397.72</v>
          </cell>
        </row>
      </sheetData>
      <sheetData sheetId="26">
        <row r="682">
          <cell r="C682">
            <v>1368.26</v>
          </cell>
        </row>
        <row r="687">
          <cell r="C687">
            <v>1399.11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E59" sqref="E59"/>
      <selection pane="topRight" activeCell="E59" sqref="E59"/>
      <selection pane="bottomLeft" activeCell="E59" sqref="E59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41423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41395</v>
      </c>
      <c r="E4" s="14">
        <f>IF(J4=2,F4-3,F4-1)</f>
        <v>41422</v>
      </c>
      <c r="F4" s="14">
        <f>I1</f>
        <v>41423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1429.86</v>
      </c>
      <c r="E6" s="19">
        <f>'[1]РТС'!C687</f>
        <v>1399.11</v>
      </c>
      <c r="F6" s="19">
        <f>'[1]РТС'!C682</f>
        <v>1368.26</v>
      </c>
      <c r="G6" s="20">
        <f>IF(ISERROR(F6/E6-1),"н/д",F6/E6-1)</f>
        <v>-0.022049731615098156</v>
      </c>
      <c r="H6" s="20">
        <f>IF(ISERROR(F6/D6-1),"н/д",F6/D6-1)</f>
        <v>-0.04308114081098846</v>
      </c>
      <c r="I6" s="20">
        <f>IF(ISERROR(F6/C6-1),"н/д",F6/C6-1)</f>
        <v>-0.13186980521540503</v>
      </c>
      <c r="J6" s="20">
        <f>IF(ISERROR(F6/B6-1),"н/д",F6/B6-1)</f>
        <v>-0.04330405601961507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1408.03</v>
      </c>
      <c r="E7" s="19">
        <f>'[1]ММВБ'!C687</f>
        <v>1397.72</v>
      </c>
      <c r="F7" s="19">
        <f>'[1]ММВБ'!C682</f>
        <v>1371.45</v>
      </c>
      <c r="G7" s="20">
        <f>IF(ISERROR(F7/E7-1),"н/д",F7/E7-1)</f>
        <v>-0.018794894542540685</v>
      </c>
      <c r="H7" s="20">
        <f>IF(ISERROR(F7/D7-1),"н/д",F7/D7-1)</f>
        <v>-0.02597956009460023</v>
      </c>
      <c r="I7" s="20">
        <f>IF(ISERROR(F7/C7-1),"н/д",F7/C7-1)</f>
        <v>-0.0946449083059373</v>
      </c>
      <c r="J7" s="20">
        <f>IF(ISERROR(F7/B7-1),"н/д",F7/B7-1)</f>
        <v>-0.053099640871494325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14831.58</v>
      </c>
      <c r="E9" s="19">
        <f>'[1]DJIA (США)'!C687</f>
        <v>15303.1</v>
      </c>
      <c r="F9" s="19">
        <f>'[1]DJIA (США)'!C682</f>
        <v>15409.39</v>
      </c>
      <c r="G9" s="20">
        <f aca="true" t="shared" si="0" ref="G9:G15">IF(ISERROR(F9/E9-1),"н/д",F9/E9-1)</f>
        <v>0.006945651534656205</v>
      </c>
      <c r="H9" s="20">
        <f>IF(ISERROR(F9/D9-1),"н/д",F9/D9-1)</f>
        <v>0.03895808807962475</v>
      </c>
      <c r="I9" s="20">
        <f>IF(ISERROR(F9/C9-1),"н/д",F9/C9-1)</f>
        <v>0.1513042529712072</v>
      </c>
      <c r="J9" s="20">
        <f aca="true" t="shared" si="1" ref="J9:J15">IF(ISERROR(F9/B9-1),"н/д",F9/B9-1)</f>
        <v>0.2467208397450431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3340.62</v>
      </c>
      <c r="E10" s="19">
        <f>'[1]NASDAQ Composite (США)'!C687</f>
        <v>3459.14</v>
      </c>
      <c r="F10" s="19">
        <f>'[1]NASDAQ Composite (США)'!C682</f>
        <v>3488.89</v>
      </c>
      <c r="G10" s="20">
        <f t="shared" si="0"/>
        <v>0.00860040356851699</v>
      </c>
      <c r="H10" s="20">
        <f aca="true" t="shared" si="2" ref="H10:H15">IF(ISERROR(F10/D10-1),"н/д",F10/D10-1)</f>
        <v>0.04438397662709326</v>
      </c>
      <c r="I10" s="20">
        <f aca="true" t="shared" si="3" ref="I10:I15">IF(ISERROR(F10/C10-1),"н/д",F10/C10-1)</f>
        <v>0.12588057996456703</v>
      </c>
      <c r="J10" s="20">
        <f t="shared" si="1"/>
        <v>0.30464485130167085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1597.59</v>
      </c>
      <c r="E11" s="19">
        <f>'[1]S&amp;P500 (США)'!C687</f>
        <v>1649.6</v>
      </c>
      <c r="F11" s="19">
        <f>'[1]S&amp;P500 (США)'!C682</f>
        <v>1660.06</v>
      </c>
      <c r="G11" s="20">
        <f t="shared" si="0"/>
        <v>0.006340931134820593</v>
      </c>
      <c r="H11" s="20">
        <f>IF(ISERROR(F11/D11-1),"н/д",F11/D11-1)</f>
        <v>0.03910264836409838</v>
      </c>
      <c r="I11" s="20">
        <f t="shared" si="3"/>
        <v>0.13555739487923146</v>
      </c>
      <c r="J11" s="20">
        <f t="shared" si="1"/>
        <v>0.2991424499102051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3912.95</v>
      </c>
      <c r="E12" s="19">
        <f>'[1]евр-индексы'!L146</f>
        <v>4050.56</v>
      </c>
      <c r="F12" s="19">
        <f>'[1]евр-индексы'!I146*1</f>
        <v>4008.63</v>
      </c>
      <c r="G12" s="20">
        <f t="shared" si="0"/>
        <v>-0.01035165507979141</v>
      </c>
      <c r="H12" s="20">
        <f t="shared" si="2"/>
        <v>0.024452139690003705</v>
      </c>
      <c r="I12" s="20">
        <f t="shared" si="3"/>
        <v>0.08177914987896684</v>
      </c>
      <c r="J12" s="20">
        <f t="shared" si="1"/>
        <v>0.27770800928168904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8122.290000000001</v>
      </c>
      <c r="E13" s="19">
        <f>'[1]евр-индексы'!L36</f>
        <v>8480.869999999999</v>
      </c>
      <c r="F13" s="19">
        <f>'[1]евр-индексы'!I36*1</f>
        <v>8396.96</v>
      </c>
      <c r="G13" s="20">
        <f t="shared" si="0"/>
        <v>-0.009894032098122008</v>
      </c>
      <c r="H13" s="20">
        <f t="shared" si="2"/>
        <v>0.03381681767087841</v>
      </c>
      <c r="I13" s="20">
        <f t="shared" si="3"/>
        <v>0.09110518293673309</v>
      </c>
      <c r="J13" s="20">
        <f t="shared" si="1"/>
        <v>0.3861127251597909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6460.71</v>
      </c>
      <c r="E14" s="19">
        <f>'[1]евр-индексы'!L35</f>
        <v>6762.01</v>
      </c>
      <c r="F14" s="19">
        <f>'[1]евр-индексы'!I35*1</f>
        <v>6686.77</v>
      </c>
      <c r="G14" s="20">
        <f t="shared" si="0"/>
        <v>-0.011126869081826252</v>
      </c>
      <c r="H14" s="20">
        <f t="shared" si="2"/>
        <v>0.03498996240351304</v>
      </c>
      <c r="I14" s="20">
        <f t="shared" si="3"/>
        <v>0.10466147825210692</v>
      </c>
      <c r="J14" s="20">
        <f t="shared" si="1"/>
        <v>0.18356614887922862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13799.35</v>
      </c>
      <c r="E15" s="19">
        <f>'[1]Япония'!C687</f>
        <v>14311.98</v>
      </c>
      <c r="F15" s="19">
        <f>'[1]Япония'!C682</f>
        <v>14326.46</v>
      </c>
      <c r="G15" s="20">
        <f t="shared" si="0"/>
        <v>0.0010117398151758827</v>
      </c>
      <c r="H15" s="20">
        <f t="shared" si="2"/>
        <v>0.03819817600104347</v>
      </c>
      <c r="I15" s="20">
        <f t="shared" si="3"/>
        <v>0.36337820682409494</v>
      </c>
      <c r="J15" s="20">
        <f t="shared" si="1"/>
        <v>0.7074871291078642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8135.03</v>
      </c>
      <c r="E17" s="19">
        <f>'[1]азия-индексы'!S95*1</f>
        <v>8263.05</v>
      </c>
      <c r="F17" s="19">
        <f>'[1]азия-индексы'!K95*1</f>
        <v>8337.9</v>
      </c>
      <c r="G17" s="20">
        <f aca="true" t="shared" si="4" ref="G17:G22">IF(ISERROR(F17/E17-1),"н/д",F17/E17-1)</f>
        <v>0.009058398533229317</v>
      </c>
      <c r="H17" s="20">
        <f aca="true" t="shared" si="5" ref="H17:H22">IF(ISERROR(F17/D17-1),"н/д",F17/D17-1)</f>
        <v>0.024937830591897026</v>
      </c>
      <c r="I17" s="20">
        <f aca="true" t="shared" si="6" ref="I17:I22">IF(ISERROR(F17/C17-1),"н/д",F17/C17-1)</f>
        <v>0.07980667369451622</v>
      </c>
      <c r="J17" s="20">
        <f aca="true" t="shared" si="7" ref="J17:J22">IF(ISERROR(F17/B17-1),"н/д",F17/B17-1)</f>
        <v>0.1755044381534574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475.24</v>
      </c>
      <c r="E18" s="19">
        <f>'[1]азия-индексы'!S107</f>
        <v>516.33</v>
      </c>
      <c r="F18" s="19">
        <f>'[1]азия-индексы'!K107*1</f>
        <v>515.09</v>
      </c>
      <c r="G18" s="20">
        <f t="shared" si="4"/>
        <v>-0.002401564890670671</v>
      </c>
      <c r="H18" s="20">
        <f t="shared" si="5"/>
        <v>0.08385236932918105</v>
      </c>
      <c r="I18" s="20">
        <f>IF(ISERROR(F18/C18-1),"н/д",F18/C18-1)</f>
        <v>0.1519143036049737</v>
      </c>
      <c r="J18" s="20">
        <f t="shared" si="7"/>
        <v>0.5180066014381706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19575.64</v>
      </c>
      <c r="E19" s="19">
        <f>'[1]Индия'!C687</f>
        <v>20160.82</v>
      </c>
      <c r="F19" s="19">
        <f>'[1]Индия'!C682</f>
        <v>20072.8264</v>
      </c>
      <c r="G19" s="20">
        <f t="shared" si="4"/>
        <v>-0.00436458437702425</v>
      </c>
      <c r="H19" s="20">
        <f t="shared" si="5"/>
        <v>0.025398219419646262</v>
      </c>
      <c r="I19" s="20">
        <f t="shared" si="6"/>
        <v>0.016730711175675816</v>
      </c>
      <c r="J19" s="20">
        <f t="shared" si="7"/>
        <v>0.2692495599036848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4925.48</v>
      </c>
      <c r="E20" s="19">
        <f>'[1]азия-индексы'!S103</f>
        <v>5176.23</v>
      </c>
      <c r="F20" s="19">
        <f>'[1]азия-индексы'!K103*1</f>
        <v>5202.53</v>
      </c>
      <c r="G20" s="20">
        <f t="shared" si="4"/>
        <v>0.005080917965391896</v>
      </c>
      <c r="H20" s="20">
        <f t="shared" si="5"/>
        <v>0.056248325036341695</v>
      </c>
      <c r="I20" s="20">
        <f t="shared" si="6"/>
        <v>0.18290667085030088</v>
      </c>
      <c r="J20" s="20">
        <f>IF(ISERROR(F20/B20-1),"н/д",F20/B20-1)</f>
        <v>0.3377311285217288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2205.42</v>
      </c>
      <c r="E21" s="19">
        <f>'[1]азия-индексы'!S125</f>
        <v>2321.2599999999998</v>
      </c>
      <c r="F21" s="19">
        <f>'[1]азия-индексы'!K125*1</f>
        <v>2324.02</v>
      </c>
      <c r="G21" s="20">
        <f t="shared" si="4"/>
        <v>0.0011890094172992693</v>
      </c>
      <c r="H21" s="20">
        <f t="shared" si="5"/>
        <v>0.05377660490972236</v>
      </c>
      <c r="I21" s="20">
        <f t="shared" si="6"/>
        <v>0.021067014634875036</v>
      </c>
      <c r="J21" s="20">
        <f t="shared" si="7"/>
        <v>0.056310308936289966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55321.93</v>
      </c>
      <c r="E22" s="19">
        <f>'[1]Бразилия'!C687</f>
        <v>56395.94</v>
      </c>
      <c r="F22" s="19">
        <f>'[1]Бразилия'!C682</f>
        <v>56036.26</v>
      </c>
      <c r="G22" s="20">
        <f t="shared" si="4"/>
        <v>-0.006377764073087544</v>
      </c>
      <c r="H22" s="20">
        <f t="shared" si="5"/>
        <v>0.012912239323537689</v>
      </c>
      <c r="I22" s="20">
        <f t="shared" si="6"/>
        <v>-0.09520487937358935</v>
      </c>
      <c r="J22" s="20">
        <f t="shared" si="7"/>
        <v>-0.04375586707046386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103.71</v>
      </c>
      <c r="E24" s="19">
        <f>'[1]нефть Brent'!C687</f>
        <v>104.23</v>
      </c>
      <c r="F24" s="29">
        <f>'[1]нефть Brent'!C682</f>
        <v>103.9491</v>
      </c>
      <c r="G24" s="20">
        <f>IF(ISERROR(F24/E24-1),"н/д",F24/E24-1)</f>
        <v>-0.0026950014391250443</v>
      </c>
      <c r="H24" s="20">
        <f aca="true" t="shared" si="8" ref="H24:H33">IF(ISERROR(F24/D24-1),"н/д",F24/D24-1)</f>
        <v>0.002305467168064901</v>
      </c>
      <c r="I24" s="20">
        <f aca="true" t="shared" si="9" ref="I24:I33">IF(ISERROR(F24/C24-1),"н/д",F24/C24-1)</f>
        <v>-0.06369032606737524</v>
      </c>
      <c r="J24" s="20">
        <f>IF(ISERROR(F24/B24-1),"н/д",F24/B24-1)</f>
        <v>-0.07559715429079594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95.61</v>
      </c>
      <c r="E25" s="19">
        <f>'[1]сырье'!P86</f>
        <v>95.00999999999999</v>
      </c>
      <c r="F25" s="29">
        <f>'[1]сырье'!M86*1</f>
        <v>94.41</v>
      </c>
      <c r="G25" s="20">
        <f aca="true" t="shared" si="10" ref="G25:G33">IF(ISERROR(F25/E25-1),"н/д",F25/E25-1)</f>
        <v>-0.006315124723713206</v>
      </c>
      <c r="H25" s="20">
        <f t="shared" si="8"/>
        <v>-0.012550988390335749</v>
      </c>
      <c r="I25" s="20">
        <f t="shared" si="9"/>
        <v>0.013417775869471793</v>
      </c>
      <c r="J25" s="20">
        <f aca="true" t="shared" si="11" ref="J25:J31">IF(ISERROR(F25/B25-1),"н/д",F25/B25-1)</f>
        <v>-0.06810778797749473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1464.2</v>
      </c>
      <c r="E26" s="19">
        <f>'[1]Золото'!C687</f>
        <v>1378.9</v>
      </c>
      <c r="F26" s="19">
        <f>'[1]Золото'!C682</f>
        <v>1385.74</v>
      </c>
      <c r="G26" s="20">
        <f t="shared" si="10"/>
        <v>0.004960475741533132</v>
      </c>
      <c r="H26" s="20">
        <f t="shared" si="8"/>
        <v>-0.053585575741018965</v>
      </c>
      <c r="I26" s="20">
        <f t="shared" si="9"/>
        <v>-0.16632174226928165</v>
      </c>
      <c r="J26" s="20">
        <f t="shared" si="11"/>
        <v>-0.13827623291057878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7307.26</v>
      </c>
      <c r="E27" s="19">
        <f>'[1]Медь'!C687</f>
        <v>7308.36</v>
      </c>
      <c r="F27" s="19">
        <f>'[1]Медь'!C682</f>
        <v>7242.32</v>
      </c>
      <c r="G27" s="20">
        <f t="shared" si="10"/>
        <v>-0.009036227005785102</v>
      </c>
      <c r="H27" s="20">
        <f t="shared" si="8"/>
        <v>-0.008887052055079558</v>
      </c>
      <c r="I27" s="20">
        <f t="shared" si="9"/>
        <v>-0.10538057321300198</v>
      </c>
      <c r="J27" s="20">
        <f t="shared" si="11"/>
        <v>-0.03833106173934431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14680</v>
      </c>
      <c r="E28" s="19">
        <f>'[1]Никель'!C687</f>
        <v>14875</v>
      </c>
      <c r="F28" s="19">
        <f>'[1]Никель'!C682</f>
        <v>14868</v>
      </c>
      <c r="G28" s="20">
        <f t="shared" si="10"/>
        <v>-0.00047058823529411153</v>
      </c>
      <c r="H28" s="20">
        <f t="shared" si="8"/>
        <v>0.012806539509536696</v>
      </c>
      <c r="I28" s="20">
        <f t="shared" si="9"/>
        <v>-0.14181818181818184</v>
      </c>
      <c r="J28" s="20">
        <f t="shared" si="11"/>
        <v>-0.22157345054945055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1811</v>
      </c>
      <c r="E29" s="19">
        <f>'[1]Алюминий'!C687</f>
        <v>1852.5</v>
      </c>
      <c r="F29" s="19">
        <f>'[1]Алюминий'!C682</f>
        <v>1855.27</v>
      </c>
      <c r="G29" s="20">
        <f t="shared" si="10"/>
        <v>0.0014952766531712847</v>
      </c>
      <c r="H29" s="20">
        <f t="shared" si="8"/>
        <v>0.024445057979017193</v>
      </c>
      <c r="I29" s="20">
        <f t="shared" si="9"/>
        <v>-0.10243347847121431</v>
      </c>
      <c r="J29" s="20">
        <f t="shared" si="11"/>
        <v>-0.11989208633364745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86.42999999999999</v>
      </c>
      <c r="E30" s="19">
        <f>'[1]сырье'!P105</f>
        <v>81.42</v>
      </c>
      <c r="F30" s="19" t="str">
        <f>'[1]сырье'!M105</f>
        <v>81,25</v>
      </c>
      <c r="G30" s="20">
        <f t="shared" si="10"/>
        <v>-0.0020879390813067777</v>
      </c>
      <c r="H30" s="20">
        <f t="shared" si="8"/>
        <v>-0.05993289367117893</v>
      </c>
      <c r="I30" s="20">
        <f t="shared" si="9"/>
        <v>0.08160276890308826</v>
      </c>
      <c r="J30" s="20">
        <f t="shared" si="11"/>
        <v>-0.1575072583990046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17.6</v>
      </c>
      <c r="E31" s="19">
        <f>'[1]Сахар'!C687</f>
        <v>16.84</v>
      </c>
      <c r="F31" s="19">
        <f>'[1]Сахар'!C682</f>
        <v>15.72</v>
      </c>
      <c r="G31" s="20">
        <f t="shared" si="10"/>
        <v>-0.0665083135391924</v>
      </c>
      <c r="H31" s="20">
        <f t="shared" si="8"/>
        <v>-0.10681818181818181</v>
      </c>
      <c r="I31" s="20">
        <f t="shared" si="9"/>
        <v>-0.16648992576882282</v>
      </c>
      <c r="J31" s="20">
        <f t="shared" si="11"/>
        <v>-0.32503220266208666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661.25</v>
      </c>
      <c r="E32" s="19">
        <f>'[1]сырье'!P102</f>
        <v>551</v>
      </c>
      <c r="F32" s="19">
        <f>'[1]сырье'!M102*1</f>
        <v>549.75</v>
      </c>
      <c r="G32" s="20">
        <f t="shared" si="10"/>
        <v>-0.00226860254083483</v>
      </c>
      <c r="H32" s="20">
        <f t="shared" si="8"/>
        <v>-0.16862003780718338</v>
      </c>
      <c r="I32" s="20">
        <f t="shared" si="9"/>
        <v>-0.20181488203266784</v>
      </c>
      <c r="J32" s="20">
        <f>IF(ISERROR(F32/B32-1),"н/д",F32/B32-1)</f>
        <v>-0.15682515337423308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721</v>
      </c>
      <c r="E33" s="19">
        <f>'[1]Пшеница'!C687</f>
        <v>693.6</v>
      </c>
      <c r="F33" s="19">
        <f>'[1]Пшеница'!C682</f>
        <v>689.2</v>
      </c>
      <c r="G33" s="20">
        <f t="shared" si="10"/>
        <v>-0.006343713956170616</v>
      </c>
      <c r="H33" s="20">
        <f t="shared" si="8"/>
        <v>-0.04410540915395278</v>
      </c>
      <c r="I33" s="20">
        <f t="shared" si="9"/>
        <v>-0.0815565031982941</v>
      </c>
      <c r="J33" s="20">
        <f>IF(ISERROR(F33/B33-1),"н/д",F33/B33-1)</f>
        <v>-0.012607449856733455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41395</v>
      </c>
      <c r="E35" s="14">
        <f>E4</f>
        <v>41422</v>
      </c>
      <c r="F35" s="33">
        <f>I1</f>
        <v>41423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915.2</v>
      </c>
      <c r="F37" s="19">
        <f>'[1]ост. ср-тв на кс'!AI5</f>
        <v>999.6</v>
      </c>
      <c r="G37" s="20">
        <f t="shared" si="12"/>
        <v>0.0922202797202798</v>
      </c>
      <c r="H37" s="20">
        <f aca="true" t="shared" si="13" ref="H37:H42">IF(ISERROR(F37/D37-1),"н/д",F37/D37-1)</f>
        <v>-0.04926764314247678</v>
      </c>
      <c r="I37" s="20">
        <f aca="true" t="shared" si="14" ref="I37:I42">IF(ISERROR(F37/C37-1),"н/д",F37/C37-1)</f>
        <v>-0.26849615806805704</v>
      </c>
      <c r="J37" s="20">
        <f aca="true" t="shared" si="15" ref="J37:J42">IF(ISERROR(F37/B37-1),"н/д",F37/B37-1)</f>
        <v>0.01854493580599148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722.5</v>
      </c>
      <c r="F38" s="19">
        <f>'[1]ост. ср-тв на кс'!AK5</f>
        <v>805.6</v>
      </c>
      <c r="G38" s="20">
        <f t="shared" si="12"/>
        <v>0.1150173010380624</v>
      </c>
      <c r="H38" s="20">
        <f t="shared" si="13"/>
        <v>0.03004730852832127</v>
      </c>
      <c r="I38" s="20">
        <f t="shared" si="14"/>
        <v>-0.17946628641271134</v>
      </c>
      <c r="J38" s="20">
        <f t="shared" si="15"/>
        <v>0.09530931339225024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6.46</v>
      </c>
      <c r="F39" s="28">
        <f>'[1]mibid-mibor'!D8</f>
        <v>6.46</v>
      </c>
      <c r="G39" s="20">
        <f t="shared" si="12"/>
        <v>0</v>
      </c>
      <c r="H39" s="20">
        <f t="shared" si="13"/>
        <v>-0.009202453987730008</v>
      </c>
      <c r="I39" s="20">
        <f t="shared" si="14"/>
        <v>-0.035820895522388096</v>
      </c>
      <c r="J39" s="20">
        <f t="shared" si="15"/>
        <v>0.017322834645669305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7.33</v>
      </c>
      <c r="F40" s="28">
        <f>'[1]mibid-mibor'!F8</f>
        <v>7.33</v>
      </c>
      <c r="G40" s="20">
        <f t="shared" si="12"/>
        <v>0</v>
      </c>
      <c r="H40" s="20">
        <f t="shared" si="13"/>
        <v>-0.006775067750677488</v>
      </c>
      <c r="I40" s="20">
        <f t="shared" si="14"/>
        <v>-0.026560424966799445</v>
      </c>
      <c r="J40" s="20">
        <f t="shared" si="15"/>
        <v>-0.008119079837618393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31.3025</v>
      </c>
      <c r="F41" s="28">
        <f>'[1]МакроDelay'!Q7</f>
        <v>31.3784</v>
      </c>
      <c r="G41" s="20">
        <f>IF(ISERROR(F41/E41-1),"н/д",F41/E41-1)</f>
        <v>0.0024247264595480544</v>
      </c>
      <c r="H41" s="20">
        <f>IF(ISERROR(F41/D41-1),"н/д",F41/D41-1)</f>
        <v>0.003919260043703687</v>
      </c>
      <c r="I41" s="20">
        <f t="shared" si="14"/>
        <v>0.033111972264566525</v>
      </c>
      <c r="J41" s="20">
        <f t="shared" si="15"/>
        <v>-0.025398979571987668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40.4867</v>
      </c>
      <c r="F42" s="28">
        <f>'[1]МакроDelay'!Q9</f>
        <v>40.5189</v>
      </c>
      <c r="G42" s="20">
        <f t="shared" si="12"/>
        <v>0.0007953229085106983</v>
      </c>
      <c r="H42" s="20">
        <f t="shared" si="13"/>
        <v>-0.007760347538189438</v>
      </c>
      <c r="I42" s="20">
        <f t="shared" si="14"/>
        <v>0.007216259079361409</v>
      </c>
      <c r="J42" s="20">
        <f t="shared" si="15"/>
        <v>-0.02765416118118391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41397</v>
      </c>
      <c r="E43" s="38">
        <f>'[1]ЗВР-cbr'!D4</f>
        <v>41404</v>
      </c>
      <c r="F43" s="38">
        <f>'[1]ЗВР-cbr'!D3</f>
        <v>41411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533,5</v>
      </c>
      <c r="E44" s="19" t="str">
        <f>'[1]ЗВР-cbr'!L4</f>
        <v>520,4</v>
      </c>
      <c r="F44" s="19" t="str">
        <f>'[1]ЗВР-cbr'!L3</f>
        <v>512,4</v>
      </c>
      <c r="G44" s="20">
        <f>IF(ISERROR(F44/E44-1),"н/д",F44/E44-1)</f>
        <v>-0.015372790161414351</v>
      </c>
      <c r="H44" s="20"/>
      <c r="I44" s="20">
        <f>IF(ISERROR(F44/C44-1),"н/д",F44/C44-1)</f>
        <v>0.028915662650602414</v>
      </c>
      <c r="J44" s="20">
        <f>IF(ISERROR(F44/B44-1),"н/д",F44/B44-1)</f>
        <v>0.17066483893077455</v>
      </c>
      <c r="K44" s="13"/>
    </row>
    <row r="45" spans="1:11" ht="18.75">
      <c r="A45" s="40"/>
      <c r="B45" s="38">
        <v>40909</v>
      </c>
      <c r="C45" s="38">
        <v>41275</v>
      </c>
      <c r="D45" s="38">
        <v>41395</v>
      </c>
      <c r="E45" s="38">
        <v>41407</v>
      </c>
      <c r="F45" s="38">
        <v>41414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2.7</v>
      </c>
      <c r="F46" s="42">
        <v>2.8</v>
      </c>
      <c r="G46" s="20">
        <f>IF(ISERROR(F46-E46),"н/д",F46-E46)/100</f>
        <v>0.0009999999999999966</v>
      </c>
      <c r="H46" s="20">
        <f>IF(ISERROR(F46-D46),"н/д",F46-D46)/100</f>
        <v>0.003999999999999999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41286</v>
      </c>
      <c r="E47" s="44">
        <f>'[1]M2'!P23</f>
        <v>41314</v>
      </c>
      <c r="F47" s="44">
        <f>'[1]M2'!P22</f>
        <v>41345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26749</v>
      </c>
      <c r="E48" s="19">
        <f>'[1]M2'!Q23</f>
        <v>27173.6</v>
      </c>
      <c r="F48" s="19">
        <f>'[1]M2'!Q22</f>
        <v>27465.9</v>
      </c>
      <c r="G48" s="20"/>
      <c r="H48" s="20">
        <f>IF(ISERROR(F48/D48-1),"н/д",F48/D48-1)</f>
        <v>0.026801001906613386</v>
      </c>
      <c r="I48" s="20">
        <f>IF(ISERROR(F48/C48-1),"н/д",F48/C48-1)</f>
        <v>0.12183097728637327</v>
      </c>
      <c r="J48" s="20">
        <f>IF(ISERROR(F48/B48-1),"н/д",F48/B48-1)</f>
        <v>0.37247837536665673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'[1]ПромПр-во'!B29</f>
        <v>0</v>
      </c>
      <c r="E49" s="19">
        <f>'[1]ПромПр-во'!B30</f>
        <v>99.2</v>
      </c>
      <c r="F49" s="19">
        <f>'[1]ПромПр-во'!B31</f>
        <v>97.9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41244</v>
      </c>
      <c r="E58" s="44">
        <v>41275</v>
      </c>
      <c r="F58" s="44">
        <v>41306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48.568</v>
      </c>
      <c r="E59" s="42">
        <v>39.038</v>
      </c>
      <c r="F59" s="42">
        <v>41.916</v>
      </c>
      <c r="G59" s="20">
        <f>IF(ISERROR(F59/E59-1),"н/д",F59/E59-1)</f>
        <v>0.07372303909011735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31.436</v>
      </c>
      <c r="E60" s="42">
        <v>21.296</v>
      </c>
      <c r="F60" s="42">
        <v>26.01</v>
      </c>
      <c r="G60" s="20">
        <f>IF(ISERROR(F60/E60-1),"н/д",F60/E60-1)</f>
        <v>0.22135612321562737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17.131999999999998</v>
      </c>
      <c r="E61" s="42">
        <f>E59-E60</f>
        <v>17.741999999999997</v>
      </c>
      <c r="F61" s="42">
        <f>F59-F60</f>
        <v>15.905999999999995</v>
      </c>
      <c r="G61" s="20">
        <f>IF(ISERROR(F61/E61-1),"н/д",F61/E61-1)</f>
        <v>-0.1034832600608726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2013-05-29T09:08:06Z</dcterms:created>
  <dcterms:modified xsi:type="dcterms:W3CDTF">2013-05-29T09:08:55Z</dcterms:modified>
  <cp:category/>
  <cp:version/>
  <cp:contentType/>
  <cp:contentStatus/>
</cp:coreProperties>
</file>