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<sst xmlns="http://schemas.openxmlformats.org/spreadsheetml/2006/main" count="95" uniqueCount="79">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</sst>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8096,14</v>
          </cell>
          <cell r="S95">
            <v>8181.910000000001</v>
          </cell>
        </row>
        <row r="103">
          <cell r="K103" t="str">
            <v>5001,22</v>
          </cell>
          <cell r="S103">
            <v>5021.610000000001</v>
          </cell>
        </row>
        <row r="107">
          <cell r="K107" t="str">
            <v>520,90</v>
          </cell>
          <cell r="S107">
            <v>514.64</v>
          </cell>
        </row>
        <row r="125">
          <cell r="K125" t="str">
            <v>2242,11</v>
          </cell>
          <cell r="S125">
            <v>2267.4900000000002</v>
          </cell>
        </row>
      </sheetData>
      <sheetData sheetId="2">
        <row r="35">
          <cell r="I35" t="str">
            <v>6429,62</v>
          </cell>
          <cell r="L35">
            <v>6419.3099999999995</v>
          </cell>
        </row>
        <row r="36">
          <cell r="I36" t="str">
            <v>8212,73</v>
          </cell>
          <cell r="L36">
            <v>8196.18</v>
          </cell>
        </row>
        <row r="146">
          <cell r="I146" t="str">
            <v>3868,69</v>
          </cell>
          <cell r="L146">
            <v>3852.44</v>
          </cell>
        </row>
      </sheetData>
      <sheetData sheetId="3">
        <row r="3">
          <cell r="D3">
            <v>41418</v>
          </cell>
          <cell r="L3" t="str">
            <v>513,7</v>
          </cell>
        </row>
        <row r="4">
          <cell r="D4">
            <v>41411</v>
          </cell>
          <cell r="L4" t="str">
            <v>512,4</v>
          </cell>
        </row>
        <row r="5">
          <cell r="D5">
            <v>41404</v>
          </cell>
          <cell r="L5" t="str">
            <v>520,4</v>
          </cell>
        </row>
      </sheetData>
      <sheetData sheetId="4">
        <row r="8">
          <cell r="C8">
            <v>6.52</v>
          </cell>
          <cell r="D8">
            <v>6.52</v>
          </cell>
          <cell r="E8">
            <v>7.42</v>
          </cell>
          <cell r="F8">
            <v>7.42</v>
          </cell>
        </row>
      </sheetData>
      <sheetData sheetId="5">
        <row r="7">
          <cell r="L7">
            <v>31.8344</v>
          </cell>
          <cell r="Q7">
            <v>31.9816</v>
          </cell>
        </row>
        <row r="9">
          <cell r="L9">
            <v>41.6076</v>
          </cell>
          <cell r="Q9">
            <v>41.8447</v>
          </cell>
        </row>
      </sheetData>
      <sheetData sheetId="6">
        <row r="86">
          <cell r="M86" t="str">
            <v>94,20</v>
          </cell>
          <cell r="P86">
            <v>93.74000000000001</v>
          </cell>
        </row>
        <row r="102">
          <cell r="M102" t="str">
            <v>541,00</v>
          </cell>
          <cell r="P102">
            <v>542.25</v>
          </cell>
        </row>
        <row r="105">
          <cell r="M105" t="str">
            <v>83,14</v>
          </cell>
          <cell r="P105">
            <v>83.52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1122,6</v>
          </cell>
        </row>
        <row r="5">
          <cell r="J5" t="str">
            <v>1120,8</v>
          </cell>
        </row>
        <row r="28">
          <cell r="J28" t="str">
            <v>1057,1</v>
          </cell>
        </row>
        <row r="29">
          <cell r="J29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844.8</v>
          </cell>
          <cell r="AJ5">
            <v>1122.4</v>
          </cell>
          <cell r="AK5">
            <v>655.4</v>
          </cell>
          <cell r="AL5">
            <v>919.1</v>
          </cell>
        </row>
      </sheetData>
      <sheetData sheetId="12">
        <row r="680">
          <cell r="C680">
            <v>103.144</v>
          </cell>
        </row>
        <row r="685">
          <cell r="C685">
            <v>102.73</v>
          </cell>
        </row>
      </sheetData>
      <sheetData sheetId="13">
        <row r="680">
          <cell r="C680">
            <v>1402.52</v>
          </cell>
        </row>
        <row r="685">
          <cell r="C685">
            <v>1398.5</v>
          </cell>
        </row>
      </sheetData>
      <sheetData sheetId="14">
        <row r="680">
          <cell r="C680">
            <v>7366.09</v>
          </cell>
        </row>
        <row r="685">
          <cell r="C685">
            <v>7432.92</v>
          </cell>
        </row>
      </sheetData>
      <sheetData sheetId="15">
        <row r="680">
          <cell r="C680">
            <v>15081</v>
          </cell>
        </row>
        <row r="685">
          <cell r="C685">
            <v>15210</v>
          </cell>
        </row>
      </sheetData>
      <sheetData sheetId="16">
        <row r="680">
          <cell r="C680">
            <v>1966.25</v>
          </cell>
        </row>
        <row r="685">
          <cell r="C685">
            <v>1972</v>
          </cell>
        </row>
      </sheetData>
      <sheetData sheetId="17">
        <row r="680">
          <cell r="C680">
            <v>15.24</v>
          </cell>
        </row>
        <row r="685">
          <cell r="C685">
            <v>16.38</v>
          </cell>
        </row>
      </sheetData>
      <sheetData sheetId="18">
        <row r="680">
          <cell r="C680">
            <v>699.475</v>
          </cell>
        </row>
        <row r="685">
          <cell r="C685">
            <v>701.4</v>
          </cell>
        </row>
      </sheetData>
      <sheetData sheetId="19">
        <row r="680">
          <cell r="C680">
            <v>19600.0779</v>
          </cell>
        </row>
        <row r="685">
          <cell r="C685">
            <v>19568.22</v>
          </cell>
        </row>
      </sheetData>
      <sheetData sheetId="20">
        <row r="680">
          <cell r="C680">
            <v>52798.63</v>
          </cell>
        </row>
        <row r="685">
          <cell r="C685">
            <v>54017.9</v>
          </cell>
        </row>
      </sheetData>
      <sheetData sheetId="21">
        <row r="680">
          <cell r="C680">
            <v>12904.02</v>
          </cell>
        </row>
        <row r="685">
          <cell r="C685">
            <v>13014.87</v>
          </cell>
        </row>
      </sheetData>
      <sheetData sheetId="22">
        <row r="680">
          <cell r="C680">
            <v>1608.9</v>
          </cell>
        </row>
        <row r="685">
          <cell r="C685">
            <v>1631.38</v>
          </cell>
        </row>
      </sheetData>
      <sheetData sheetId="23">
        <row r="680">
          <cell r="C680">
            <v>3401.48</v>
          </cell>
        </row>
        <row r="685">
          <cell r="C685">
            <v>3445.26</v>
          </cell>
        </row>
      </sheetData>
      <sheetData sheetId="24">
        <row r="680">
          <cell r="C680">
            <v>14960.59</v>
          </cell>
        </row>
        <row r="685">
          <cell r="C685">
            <v>15177.54</v>
          </cell>
        </row>
      </sheetData>
      <sheetData sheetId="25">
        <row r="680">
          <cell r="C680">
            <v>1326.61</v>
          </cell>
        </row>
        <row r="685">
          <cell r="C685">
            <v>1326.78</v>
          </cell>
        </row>
      </sheetData>
      <sheetData sheetId="26">
        <row r="680">
          <cell r="C680">
            <v>1302.19</v>
          </cell>
        </row>
        <row r="685">
          <cell r="C685">
            <v>1301.08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41432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41426</v>
      </c>
      <c r="E4" s="14">
        <f>IF(J4=2,F4-3,F4-1)</f>
        <v>41431</v>
      </c>
      <c r="F4" s="14">
        <f>I1</f>
        <v>41432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1319.01</v>
      </c>
      <c r="E6" s="19">
        <f>'[1]РТС'!C685</f>
        <v>1301.08</v>
      </c>
      <c r="F6" s="19">
        <f>'[1]РТС'!C680</f>
        <v>1302.19</v>
      </c>
      <c r="G6" s="20">
        <f>IF(ISERROR(F6/E6-1),"н/д",F6/E6-1)</f>
        <v>0.0008531373935500852</v>
      </c>
      <c r="H6" s="20">
        <f>IF(ISERROR(F6/D6-1),"н/д",F6/D6-1)</f>
        <v>-0.012751988233599354</v>
      </c>
      <c r="I6" s="20">
        <f>IF(ISERROR(F6/C6-1),"н/д",F6/C6-1)</f>
        <v>-0.17378973415392418</v>
      </c>
      <c r="J6" s="20">
        <f>IF(ISERROR(F6/B6-1),"н/д",F6/B6-1)</f>
        <v>-0.0895006129742757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1337.4</v>
      </c>
      <c r="E7" s="19">
        <f>'[1]ММВБ'!C685</f>
        <v>1326.78</v>
      </c>
      <c r="F7" s="19">
        <f>'[1]ММВБ'!C680</f>
        <v>1326.61</v>
      </c>
      <c r="G7" s="20">
        <f>IF(ISERROR(F7/E7-1),"н/д",F7/E7-1)</f>
        <v>-0.00012812975775944313</v>
      </c>
      <c r="H7" s="20">
        <f>IF(ISERROR(F7/D7-1),"н/д",F7/D7-1)</f>
        <v>-0.00806789292657406</v>
      </c>
      <c r="I7" s="20">
        <f>IF(ISERROR(F7/C7-1),"н/д",F7/C7-1)</f>
        <v>-0.12424578497775318</v>
      </c>
      <c r="J7" s="20">
        <f>IF(ISERROR(F7/B7-1),"н/д",F7/B7-1)</f>
        <v>-0.08405885345913677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15115.57</v>
      </c>
      <c r="E9" s="19">
        <f>'[1]DJIA (США)'!C685</f>
        <v>15177.54</v>
      </c>
      <c r="F9" s="19">
        <f>'[1]DJIA (США)'!C680</f>
        <v>14960.59</v>
      </c>
      <c r="G9" s="20">
        <f aca="true" t="shared" si="0" ref="G9:G15">IF(ISERROR(F9/E9-1),"н/д",F9/E9-1)</f>
        <v>-0.014294147799972956</v>
      </c>
      <c r="H9" s="20">
        <f>IF(ISERROR(F9/D9-1),"н/д",F9/D9-1)</f>
        <v>-0.010253004021680945</v>
      </c>
      <c r="I9" s="20">
        <f>IF(ISERROR(F9/C9-1),"н/д",F9/C9-1)</f>
        <v>0.11777240331762084</v>
      </c>
      <c r="J9" s="20">
        <f aca="true" t="shared" si="1" ref="J9:J15">IF(ISERROR(F9/B9-1),"н/д",F9/B9-1)</f>
        <v>0.21040997261288719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3455.91</v>
      </c>
      <c r="E10" s="19">
        <f>'[1]NASDAQ Composite (США)'!C685</f>
        <v>3445.26</v>
      </c>
      <c r="F10" s="19">
        <f>'[1]NASDAQ Composite (США)'!C680</f>
        <v>3401.48</v>
      </c>
      <c r="G10" s="20">
        <f t="shared" si="0"/>
        <v>-0.012707313816664123</v>
      </c>
      <c r="H10" s="20">
        <f aca="true" t="shared" si="2" ref="H10:H15">IF(ISERROR(F10/D10-1),"н/д",F10/D10-1)</f>
        <v>-0.015749831448156892</v>
      </c>
      <c r="I10" s="20">
        <f aca="true" t="shared" si="3" ref="I10:I15">IF(ISERROR(F10/C10-1),"н/д",F10/C10-1)</f>
        <v>0.09767297769143646</v>
      </c>
      <c r="J10" s="20">
        <f t="shared" si="1"/>
        <v>0.27195852228233264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1630.74</v>
      </c>
      <c r="E11" s="19">
        <f>'[1]S&amp;P500 (США)'!C685</f>
        <v>1631.38</v>
      </c>
      <c r="F11" s="19">
        <f>'[1]S&amp;P500 (США)'!C680</f>
        <v>1608.9</v>
      </c>
      <c r="G11" s="20">
        <f t="shared" si="0"/>
        <v>-0.013779744755973433</v>
      </c>
      <c r="H11" s="20">
        <f>IF(ISERROR(F11/D11-1),"н/д",F11/D11-1)</f>
        <v>-0.013392692887891355</v>
      </c>
      <c r="I11" s="20">
        <f t="shared" si="3"/>
        <v>0.10056160176210249</v>
      </c>
      <c r="J11" s="20">
        <f t="shared" si="1"/>
        <v>0.2591052658702271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3920.67</v>
      </c>
      <c r="E12" s="19">
        <f>'[1]евр-индексы'!L146</f>
        <v>3852.44</v>
      </c>
      <c r="F12" s="19">
        <f>'[1]евр-индексы'!I146*1</f>
        <v>3868.69</v>
      </c>
      <c r="G12" s="20">
        <f t="shared" si="0"/>
        <v>0.0042181059276718</v>
      </c>
      <c r="H12" s="20">
        <f t="shared" si="2"/>
        <v>-0.013257938056505658</v>
      </c>
      <c r="I12" s="20">
        <f t="shared" si="3"/>
        <v>0.044014583372688376</v>
      </c>
      <c r="J12" s="20">
        <f t="shared" si="1"/>
        <v>0.23310362852844424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8285.8</v>
      </c>
      <c r="E13" s="19">
        <f>'[1]евр-индексы'!L36</f>
        <v>8196.18</v>
      </c>
      <c r="F13" s="19">
        <f>'[1]евр-индексы'!I36*1</f>
        <v>8212.73</v>
      </c>
      <c r="G13" s="20">
        <f t="shared" si="0"/>
        <v>0.002019233350170291</v>
      </c>
      <c r="H13" s="20">
        <f t="shared" si="2"/>
        <v>-0.008818701875497825</v>
      </c>
      <c r="I13" s="20">
        <f t="shared" si="3"/>
        <v>0.06716624457660836</v>
      </c>
      <c r="J13" s="20">
        <f t="shared" si="1"/>
        <v>0.3557012968147484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6525.12</v>
      </c>
      <c r="E14" s="19">
        <f>'[1]евр-индексы'!L35</f>
        <v>6419.3099999999995</v>
      </c>
      <c r="F14" s="19">
        <f>'[1]евр-индексы'!I35*1</f>
        <v>6429.62</v>
      </c>
      <c r="G14" s="20">
        <f t="shared" si="0"/>
        <v>0.0016060916204390097</v>
      </c>
      <c r="H14" s="20">
        <f t="shared" si="2"/>
        <v>-0.014635746162522723</v>
      </c>
      <c r="I14" s="20">
        <f t="shared" si="3"/>
        <v>0.062180026200887806</v>
      </c>
      <c r="J14" s="20">
        <f t="shared" si="1"/>
        <v>0.13805029665396962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13261.82</v>
      </c>
      <c r="E15" s="19">
        <f>'[1]Япония'!C685</f>
        <v>13014.87</v>
      </c>
      <c r="F15" s="19">
        <f>'[1]Япония'!C680</f>
        <v>12904.02</v>
      </c>
      <c r="G15" s="20">
        <f t="shared" si="0"/>
        <v>-0.008517180732500629</v>
      </c>
      <c r="H15" s="20">
        <f t="shared" si="2"/>
        <v>-0.02697970565126051</v>
      </c>
      <c r="I15" s="20">
        <f t="shared" si="3"/>
        <v>0.2280116405882724</v>
      </c>
      <c r="J15" s="20">
        <f t="shared" si="1"/>
        <v>0.5379548097541516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8201.02</v>
      </c>
      <c r="E17" s="19">
        <f>'[1]азия-индексы'!S95*1</f>
        <v>8181.910000000001</v>
      </c>
      <c r="F17" s="19">
        <f>'[1]азия-индексы'!K95*1</f>
        <v>8096.14</v>
      </c>
      <c r="G17" s="20">
        <f aca="true" t="shared" si="4" ref="G17:G22">IF(ISERROR(F17/E17-1),"н/д",F17/E17-1)</f>
        <v>-0.010482882358764711</v>
      </c>
      <c r="H17" s="20">
        <f aca="true" t="shared" si="5" ref="H17:H22">IF(ISERROR(F17/D17-1),"н/д",F17/D17-1)</f>
        <v>-0.01278865311875843</v>
      </c>
      <c r="I17" s="20">
        <f aca="true" t="shared" si="6" ref="I17:I22">IF(ISERROR(F17/C17-1),"н/д",F17/C17-1)</f>
        <v>0.04849734383539284</v>
      </c>
      <c r="J17" s="20">
        <f aca="true" t="shared" si="7" ref="J17:J22">IF(ISERROR(F17/B17-1),"н/д",F17/B17-1)</f>
        <v>0.14142032189301057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517.03</v>
      </c>
      <c r="E18" s="19">
        <f>'[1]азия-индексы'!S107</f>
        <v>514.64</v>
      </c>
      <c r="F18" s="19">
        <f>'[1]азия-индексы'!K107*1</f>
        <v>520.9</v>
      </c>
      <c r="G18" s="20">
        <f t="shared" si="4"/>
        <v>0.01216384268614945</v>
      </c>
      <c r="H18" s="20">
        <f t="shared" si="5"/>
        <v>0.007485058894068031</v>
      </c>
      <c r="I18" s="20">
        <f>IF(ISERROR(F18/C18-1),"н/д",F18/C18-1)</f>
        <v>0.16490741569013334</v>
      </c>
      <c r="J18" s="20">
        <f t="shared" si="7"/>
        <v>0.5351290816927974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19610.48</v>
      </c>
      <c r="E19" s="19">
        <f>'[1]Индия'!C685</f>
        <v>19568.22</v>
      </c>
      <c r="F19" s="19">
        <f>'[1]Индия'!C680</f>
        <v>19600.0779</v>
      </c>
      <c r="G19" s="20">
        <f t="shared" si="4"/>
        <v>0.0016280428163624183</v>
      </c>
      <c r="H19" s="20">
        <f t="shared" si="5"/>
        <v>-0.0005304357669980719</v>
      </c>
      <c r="I19" s="20">
        <f t="shared" si="6"/>
        <v>-0.007214990791449161</v>
      </c>
      <c r="J19" s="20">
        <f t="shared" si="7"/>
        <v>0.23935661839096745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4971.35</v>
      </c>
      <c r="E20" s="19">
        <f>'[1]азия-индексы'!S103</f>
        <v>5021.610000000001</v>
      </c>
      <c r="F20" s="19">
        <f>'[1]азия-индексы'!K103*1</f>
        <v>5001.22</v>
      </c>
      <c r="G20" s="20">
        <f t="shared" si="4"/>
        <v>-0.004060450731936616</v>
      </c>
      <c r="H20" s="20">
        <f t="shared" si="5"/>
        <v>0.00600842829412529</v>
      </c>
      <c r="I20" s="20">
        <f t="shared" si="6"/>
        <v>0.13713452885229738</v>
      </c>
      <c r="J20" s="20">
        <f>IF(ISERROR(F20/B20-1),"н/д",F20/B20-1)</f>
        <v>0.28596811062799077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2298.92</v>
      </c>
      <c r="E21" s="19">
        <f>'[1]азия-индексы'!S125</f>
        <v>2267.4900000000002</v>
      </c>
      <c r="F21" s="19">
        <f>'[1]азия-индексы'!K125*1</f>
        <v>2242.11</v>
      </c>
      <c r="G21" s="20">
        <f t="shared" si="4"/>
        <v>-0.011192993133376627</v>
      </c>
      <c r="H21" s="20">
        <f t="shared" si="5"/>
        <v>-0.02471160370956793</v>
      </c>
      <c r="I21" s="20">
        <f t="shared" si="6"/>
        <v>-0.014920454994793664</v>
      </c>
      <c r="J21" s="20">
        <f t="shared" si="7"/>
        <v>0.019080690686459345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53506.08</v>
      </c>
      <c r="E22" s="19">
        <f>'[1]Бразилия'!C685</f>
        <v>54017.9</v>
      </c>
      <c r="F22" s="19">
        <f>'[1]Бразилия'!C680</f>
        <v>52798.63</v>
      </c>
      <c r="G22" s="20">
        <f t="shared" si="4"/>
        <v>-0.022571592009315466</v>
      </c>
      <c r="H22" s="20">
        <f t="shared" si="5"/>
        <v>-0.013221861889340492</v>
      </c>
      <c r="I22" s="20">
        <f t="shared" si="6"/>
        <v>-0.14748159852639664</v>
      </c>
      <c r="J22" s="20">
        <f t="shared" si="7"/>
        <v>-0.09900517692977029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101.81</v>
      </c>
      <c r="E24" s="19">
        <f>'[1]нефть Brent'!C685</f>
        <v>102.73</v>
      </c>
      <c r="F24" s="29">
        <f>'[1]нефть Brent'!C680</f>
        <v>103.144</v>
      </c>
      <c r="G24" s="20">
        <f>IF(ISERROR(F24/E24-1),"н/д",F24/E24-1)</f>
        <v>0.004029981504915847</v>
      </c>
      <c r="H24" s="20">
        <f aca="true" t="shared" si="8" ref="H24:H33">IF(ISERROR(F24/D24-1),"н/д",F24/D24-1)</f>
        <v>0.013102838620960622</v>
      </c>
      <c r="I24" s="20">
        <f aca="true" t="shared" si="9" ref="I24:I33">IF(ISERROR(F24/C24-1),"н/д",F24/C24-1)</f>
        <v>-0.0709421725815168</v>
      </c>
      <c r="J24" s="20">
        <f>IF(ISERROR(F24/B24-1),"н/д",F24/B24-1)</f>
        <v>-0.08275678079146287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93.44999999999999</v>
      </c>
      <c r="E25" s="19">
        <f>'[1]сырье'!P86</f>
        <v>93.74000000000001</v>
      </c>
      <c r="F25" s="29">
        <f>'[1]сырье'!M86*1</f>
        <v>94.2</v>
      </c>
      <c r="G25" s="20">
        <f aca="true" t="shared" si="10" ref="G25:G33">IF(ISERROR(F25/E25-1),"н/д",F25/E25-1)</f>
        <v>0.004907190100277292</v>
      </c>
      <c r="H25" s="20">
        <f t="shared" si="8"/>
        <v>0.008025682182985605</v>
      </c>
      <c r="I25" s="20">
        <f t="shared" si="9"/>
        <v>0.011163589523400574</v>
      </c>
      <c r="J25" s="20">
        <f aca="true" t="shared" si="11" ref="J25:J31">IF(ISERROR(F25/B25-1),"н/д",F25/B25-1)</f>
        <v>-0.07018063369854888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1411.9</v>
      </c>
      <c r="E26" s="19">
        <f>'[1]Золото'!C685</f>
        <v>1398.5</v>
      </c>
      <c r="F26" s="19">
        <f>'[1]Золото'!C680</f>
        <v>1402.52</v>
      </c>
      <c r="G26" s="20">
        <f t="shared" si="10"/>
        <v>0.0028745084018590994</v>
      </c>
      <c r="H26" s="20">
        <f t="shared" si="8"/>
        <v>-0.006643529995042252</v>
      </c>
      <c r="I26" s="20">
        <f t="shared" si="9"/>
        <v>-0.15622668752256053</v>
      </c>
      <c r="J26" s="20">
        <f t="shared" si="11"/>
        <v>-0.12784157358649173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7342.53</v>
      </c>
      <c r="E27" s="19">
        <f>'[1]Медь'!C685</f>
        <v>7432.92</v>
      </c>
      <c r="F27" s="19">
        <f>'[1]Медь'!C680</f>
        <v>7366.09</v>
      </c>
      <c r="G27" s="20">
        <f t="shared" si="10"/>
        <v>-0.008991082912233717</v>
      </c>
      <c r="H27" s="20">
        <f t="shared" si="8"/>
        <v>0.0032087032671299642</v>
      </c>
      <c r="I27" s="20">
        <f t="shared" si="9"/>
        <v>-0.09009168146927526</v>
      </c>
      <c r="J27" s="20">
        <f t="shared" si="11"/>
        <v>-0.021896305405942562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15185</v>
      </c>
      <c r="E28" s="19">
        <f>'[1]Никель'!C685</f>
        <v>15210</v>
      </c>
      <c r="F28" s="19">
        <f>'[1]Никель'!C680</f>
        <v>15081</v>
      </c>
      <c r="G28" s="20">
        <f t="shared" si="10"/>
        <v>-0.008481262327416195</v>
      </c>
      <c r="H28" s="20">
        <f t="shared" si="8"/>
        <v>-0.006848864010536748</v>
      </c>
      <c r="I28" s="20">
        <f t="shared" si="9"/>
        <v>-0.12952380952380949</v>
      </c>
      <c r="J28" s="20">
        <f t="shared" si="11"/>
        <v>-0.21042165777080057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1925</v>
      </c>
      <c r="E29" s="19">
        <f>'[1]Алюминий'!C685</f>
        <v>1972</v>
      </c>
      <c r="F29" s="19">
        <f>'[1]Алюминий'!C680</f>
        <v>1966.25</v>
      </c>
      <c r="G29" s="20">
        <f t="shared" si="10"/>
        <v>-0.0029158215010142152</v>
      </c>
      <c r="H29" s="20">
        <f t="shared" si="8"/>
        <v>0.021428571428571352</v>
      </c>
      <c r="I29" s="20">
        <f t="shared" si="9"/>
        <v>-0.04874213836477992</v>
      </c>
      <c r="J29" s="20">
        <f t="shared" si="11"/>
        <v>-0.06724509896324216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82.36</v>
      </c>
      <c r="E30" s="19">
        <f>'[1]сырье'!P105</f>
        <v>83.52</v>
      </c>
      <c r="F30" s="19" t="str">
        <f>'[1]сырье'!M105</f>
        <v>83,14</v>
      </c>
      <c r="G30" s="20">
        <f t="shared" si="10"/>
        <v>-0.0045498084291186736</v>
      </c>
      <c r="H30" s="20">
        <f t="shared" si="8"/>
        <v>0.009470616804273968</v>
      </c>
      <c r="I30" s="20">
        <f t="shared" si="9"/>
        <v>0.10676251331203401</v>
      </c>
      <c r="J30" s="20">
        <f t="shared" si="11"/>
        <v>-0.13790958108668605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16.55</v>
      </c>
      <c r="E31" s="19">
        <f>'[1]Сахар'!C685</f>
        <v>16.38</v>
      </c>
      <c r="F31" s="19">
        <f>'[1]Сахар'!C680</f>
        <v>15.24</v>
      </c>
      <c r="G31" s="20">
        <f t="shared" si="10"/>
        <v>-0.06959706959706957</v>
      </c>
      <c r="H31" s="20">
        <f t="shared" si="8"/>
        <v>-0.07915407854984902</v>
      </c>
      <c r="I31" s="20">
        <f t="shared" si="9"/>
        <v>-0.1919406150583245</v>
      </c>
      <c r="J31" s="20">
        <f t="shared" si="11"/>
        <v>-0.3456419063975955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560</v>
      </c>
      <c r="E32" s="19">
        <f>'[1]сырье'!P102</f>
        <v>542.25</v>
      </c>
      <c r="F32" s="19">
        <f>'[1]сырье'!M102*1</f>
        <v>541</v>
      </c>
      <c r="G32" s="20">
        <f t="shared" si="10"/>
        <v>-0.002305209774089434</v>
      </c>
      <c r="H32" s="20">
        <f t="shared" si="8"/>
        <v>-0.03392857142857142</v>
      </c>
      <c r="I32" s="20">
        <f t="shared" si="9"/>
        <v>-0.21451905626134304</v>
      </c>
      <c r="J32" s="20">
        <f>IF(ISERROR(F32/B32-1),"н/д",F32/B32-1)</f>
        <v>-0.17024539877300615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708.6</v>
      </c>
      <c r="E33" s="19">
        <f>'[1]Пшеница'!C685</f>
        <v>701.4</v>
      </c>
      <c r="F33" s="19">
        <f>'[1]Пшеница'!C680</f>
        <v>699.475</v>
      </c>
      <c r="G33" s="20">
        <f t="shared" si="10"/>
        <v>-0.002744510978043846</v>
      </c>
      <c r="H33" s="20">
        <f t="shared" si="8"/>
        <v>-0.012877504939316942</v>
      </c>
      <c r="I33" s="20">
        <f t="shared" si="9"/>
        <v>-0.06786380597014918</v>
      </c>
      <c r="J33" s="20">
        <f>IF(ISERROR(F33/B33-1),"н/д",F33/B33-1)</f>
        <v>0.002113180515759261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41426</v>
      </c>
      <c r="E35" s="14">
        <f>E4</f>
        <v>41431</v>
      </c>
      <c r="F35" s="33">
        <f>I1</f>
        <v>41432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1122.4</v>
      </c>
      <c r="F37" s="19">
        <f>'[1]ост. ср-тв на кс'!AI5</f>
        <v>844.8</v>
      </c>
      <c r="G37" s="20">
        <f t="shared" si="12"/>
        <v>-0.24732715609408418</v>
      </c>
      <c r="H37" s="20">
        <f aca="true" t="shared" si="13" ref="H37:H42">IF(ISERROR(F37/D37-1),"н/д",F37/D37-1)</f>
        <v>-0.19649990488871993</v>
      </c>
      <c r="I37" s="20">
        <f aca="true" t="shared" si="14" ref="I37:I42">IF(ISERROR(F37/C37-1),"н/д",F37/C37-1)</f>
        <v>-0.38177826564215156</v>
      </c>
      <c r="J37" s="20">
        <f aca="true" t="shared" si="15" ref="J37:J42">IF(ISERROR(F37/B37-1),"н/д",F37/B37-1)</f>
        <v>-0.13918891379661713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919.1</v>
      </c>
      <c r="F38" s="19">
        <f>'[1]ост. ср-тв на кс'!AK5</f>
        <v>655.4</v>
      </c>
      <c r="G38" s="20">
        <f t="shared" si="12"/>
        <v>-0.28691110869328695</v>
      </c>
      <c r="H38" s="20">
        <f t="shared" si="13"/>
        <v>-0.1619997442782254</v>
      </c>
      <c r="I38" s="20">
        <f t="shared" si="14"/>
        <v>-0.33245060093705436</v>
      </c>
      <c r="J38" s="20">
        <f t="shared" si="15"/>
        <v>-0.10890550645819175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6.52</v>
      </c>
      <c r="F39" s="28">
        <f>'[1]mibid-mibor'!D8</f>
        <v>6.52</v>
      </c>
      <c r="G39" s="20">
        <f t="shared" si="12"/>
        <v>0</v>
      </c>
      <c r="H39" s="20">
        <f t="shared" si="13"/>
        <v>0</v>
      </c>
      <c r="I39" s="20">
        <f t="shared" si="14"/>
        <v>-0.0268656716417911</v>
      </c>
      <c r="J39" s="20">
        <f t="shared" si="15"/>
        <v>0.026771653543307128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7.42</v>
      </c>
      <c r="F40" s="28">
        <f>'[1]mibid-mibor'!F8</f>
        <v>7.42</v>
      </c>
      <c r="G40" s="20">
        <f t="shared" si="12"/>
        <v>0</v>
      </c>
      <c r="H40" s="20">
        <f t="shared" si="13"/>
        <v>0.005420054200542035</v>
      </c>
      <c r="I40" s="20">
        <f t="shared" si="14"/>
        <v>-0.014608233731739695</v>
      </c>
      <c r="J40" s="20">
        <f t="shared" si="15"/>
        <v>0.004059539918809252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31.8344</v>
      </c>
      <c r="F41" s="28">
        <f>'[1]МакроDelay'!Q7</f>
        <v>31.9816</v>
      </c>
      <c r="G41" s="20">
        <f>IF(ISERROR(F41/E41-1),"н/д",F41/E41-1)</f>
        <v>0.004623928831704038</v>
      </c>
      <c r="H41" s="20">
        <f>IF(ISERROR(F41/D41-1),"н/д",F41/D41-1)</f>
        <v>0.023218016438496303</v>
      </c>
      <c r="I41" s="20">
        <f t="shared" si="14"/>
        <v>0.05297191227648512</v>
      </c>
      <c r="J41" s="20">
        <f t="shared" si="15"/>
        <v>-0.006663819859504594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41.6076</v>
      </c>
      <c r="F42" s="28">
        <f>'[1]МакроDelay'!Q9</f>
        <v>41.8447</v>
      </c>
      <c r="G42" s="20">
        <f t="shared" si="12"/>
        <v>0.005698478162643461</v>
      </c>
      <c r="H42" s="20">
        <f t="shared" si="13"/>
        <v>0.024706262642093524</v>
      </c>
      <c r="I42" s="20">
        <f t="shared" si="14"/>
        <v>0.0401729118090115</v>
      </c>
      <c r="J42" s="20">
        <f t="shared" si="15"/>
        <v>0.004161512815543222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41404</v>
      </c>
      <c r="E43" s="38">
        <f>'[1]ЗВР-cbr'!D4</f>
        <v>41411</v>
      </c>
      <c r="F43" s="38">
        <f>'[1]ЗВР-cbr'!D3</f>
        <v>41418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520,4</v>
      </c>
      <c r="E44" s="19" t="str">
        <f>'[1]ЗВР-cbr'!L4</f>
        <v>512,4</v>
      </c>
      <c r="F44" s="19" t="str">
        <f>'[1]ЗВР-cbr'!L3</f>
        <v>513,7</v>
      </c>
      <c r="G44" s="20">
        <f>IF(ISERROR(F44/E44-1),"н/д",F44/E44-1)</f>
        <v>0.0025370804059330343</v>
      </c>
      <c r="H44" s="20"/>
      <c r="I44" s="20">
        <f>IF(ISERROR(F44/C44-1),"н/д",F44/C44-1)</f>
        <v>0.031526104417670675</v>
      </c>
      <c r="J44" s="20">
        <f>IF(ISERROR(F44/B44-1),"н/д",F44/B44-1)</f>
        <v>0.17363490975554052</v>
      </c>
      <c r="K44" s="13"/>
    </row>
    <row r="45" spans="1:11" ht="18.75">
      <c r="A45" s="40"/>
      <c r="B45" s="38">
        <v>40909</v>
      </c>
      <c r="C45" s="38">
        <v>41275</v>
      </c>
      <c r="D45" s="38">
        <v>41426</v>
      </c>
      <c r="E45" s="38">
        <v>41421</v>
      </c>
      <c r="F45" s="38">
        <v>41428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2.4</v>
      </c>
      <c r="E46" s="42">
        <v>3</v>
      </c>
      <c r="F46" s="42">
        <v>3.2</v>
      </c>
      <c r="G46" s="20">
        <f>IF(ISERROR(F46-E46),"н/д",F46-E46)/100</f>
        <v>0.0020000000000000018</v>
      </c>
      <c r="H46" s="20">
        <f>IF(ISERROR(F46-D46),"н/д",F46-D46)/100</f>
        <v>0.008000000000000002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41314</v>
      </c>
      <c r="E47" s="44">
        <f>'[1]M2'!P23</f>
        <v>41345</v>
      </c>
      <c r="F47" s="44">
        <f>'[1]M2'!P22</f>
        <v>41375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7"/>
      <c r="B50" s="44">
        <v>40909</v>
      </c>
      <c r="C50" s="44">
        <v>41275</v>
      </c>
      <c r="D50" s="44">
        <v>41334</v>
      </c>
      <c r="E50" s="44">
        <v>41365</v>
      </c>
      <c r="F50" s="44">
        <v>41395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41306</v>
      </c>
      <c r="E54" s="44">
        <v>41334</v>
      </c>
      <c r="F54" s="44">
        <v>41365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1120.8</v>
      </c>
      <c r="F55" s="19">
        <f>'[1]Дох-Расх фед.б.'!J4*1</f>
        <v>1122.6</v>
      </c>
      <c r="G55" s="20">
        <f>IF(ISERROR(F55/E55-1),"н/д",F55/E55-1)</f>
        <v>0.0016059957173446548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1002.3</v>
      </c>
      <c r="F56" s="19">
        <f>'[1]Дох-Расх фед.б.'!J28*1</f>
        <v>1057.1</v>
      </c>
      <c r="G56" s="20">
        <f>IF(ISERROR(F56/E56-1),"н/д",F56/E56-1)</f>
        <v>0.05467424922677844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118.5</v>
      </c>
      <c r="F57" s="19">
        <f>F55-F56</f>
        <v>65.5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41275</v>
      </c>
      <c r="E58" s="44">
        <v>41306</v>
      </c>
      <c r="F58" s="44">
        <v>41334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39.038</v>
      </c>
      <c r="E59" s="42">
        <v>41.916</v>
      </c>
      <c r="F59" s="42">
        <v>44.243</v>
      </c>
      <c r="G59" s="20">
        <f>IF(ISERROR(F59/E59-1),"н/д",F59/E59-1)</f>
        <v>0.055515793491745624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21.296</v>
      </c>
      <c r="E60" s="42">
        <v>26.01</v>
      </c>
      <c r="F60" s="42">
        <v>28.131</v>
      </c>
      <c r="G60" s="20">
        <f>IF(ISERROR(F60/E60-1),"н/д",F60/E60-1)</f>
        <v>0.08154555940023056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v>17.741999999999997</v>
      </c>
      <c r="E61" s="42">
        <v>15.905999999999995</v>
      </c>
      <c r="F61" s="42">
        <f>F59-F60</f>
        <v>16.112000000000002</v>
      </c>
      <c r="G61" s="20">
        <f>IF(ISERROR(F61/E61-1),"н/д",F61/E61-1)</f>
        <v>0.01295108763988484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41275</v>
      </c>
      <c r="E64" s="44">
        <v>41306</v>
      </c>
      <c r="F64" s="44">
        <v>41334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2013-06-07T09:11:43Z</dcterms:created>
  <dcterms:modified xsi:type="dcterms:W3CDTF">2013-06-07T09:13:47Z</dcterms:modified>
  <cp:category/>
  <cp:version/>
  <cp:contentType/>
  <cp:contentStatus/>
</cp:coreProperties>
</file>