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<sst xmlns="http://schemas.openxmlformats.org/spreadsheetml/2006/main" count="95" uniqueCount="79">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</sst>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5">
          <cell r="K95" t="str">
            <v>8160,55</v>
          </cell>
          <cell r="S95">
            <v>8095.2</v>
          </cell>
        </row>
        <row r="103">
          <cell r="K103" t="str">
            <v>4790,99</v>
          </cell>
          <cell r="S103">
            <v>4865.33</v>
          </cell>
        </row>
        <row r="107">
          <cell r="K107" t="str">
            <v>524,56</v>
          </cell>
          <cell r="S107">
            <v>527.9699999999999</v>
          </cell>
        </row>
        <row r="125">
          <cell r="K125" t="str">
            <v>2210,90</v>
          </cell>
          <cell r="S125">
            <v>2240.76</v>
          </cell>
        </row>
      </sheetData>
      <sheetData sheetId="2">
        <row r="35">
          <cell r="I35" t="str">
            <v>6413,14</v>
          </cell>
          <cell r="L35">
            <v>6411.990000000001</v>
          </cell>
        </row>
        <row r="36">
          <cell r="I36" t="str">
            <v>8314,97</v>
          </cell>
          <cell r="L36">
            <v>8254.679999999998</v>
          </cell>
        </row>
        <row r="146">
          <cell r="I146" t="str">
            <v>3868,12</v>
          </cell>
          <cell r="L146">
            <v>3872.5899999999997</v>
          </cell>
        </row>
      </sheetData>
      <sheetData sheetId="3">
        <row r="3">
          <cell r="D3">
            <v>41425</v>
          </cell>
          <cell r="L3" t="str">
            <v>518,4</v>
          </cell>
        </row>
        <row r="4">
          <cell r="D4">
            <v>41418</v>
          </cell>
          <cell r="L4" t="str">
            <v>513,7</v>
          </cell>
        </row>
        <row r="5">
          <cell r="D5">
            <v>41411</v>
          </cell>
          <cell r="L5" t="str">
            <v>512,4</v>
          </cell>
        </row>
      </sheetData>
      <sheetData sheetId="4">
        <row r="8">
          <cell r="C8">
            <v>6.51</v>
          </cell>
          <cell r="D8">
            <v>6.51</v>
          </cell>
          <cell r="E8">
            <v>7.41</v>
          </cell>
          <cell r="F8">
            <v>7.41</v>
          </cell>
        </row>
      </sheetData>
      <sheetData sheetId="5">
        <row r="7">
          <cell r="L7">
            <v>32.2397</v>
          </cell>
          <cell r="Q7">
            <v>32.3246</v>
          </cell>
        </row>
        <row r="9">
          <cell r="L9">
            <v>42.7176</v>
          </cell>
          <cell r="Q9">
            <v>42.6426</v>
          </cell>
        </row>
      </sheetData>
      <sheetData sheetId="6">
        <row r="86">
          <cell r="M86" t="str">
            <v>95,73</v>
          </cell>
          <cell r="P86">
            <v>96.03</v>
          </cell>
        </row>
        <row r="102">
          <cell r="M102" t="str">
            <v>552,25</v>
          </cell>
          <cell r="P102">
            <v>558.5</v>
          </cell>
        </row>
        <row r="105">
          <cell r="M105" t="str">
            <v>85,10</v>
          </cell>
          <cell r="P105">
            <v>84.86</v>
          </cell>
        </row>
      </sheetData>
      <sheetData sheetId="7">
        <row r="22">
          <cell r="P22">
            <v>41375</v>
          </cell>
          <cell r="Q22">
            <v>27841.2</v>
          </cell>
        </row>
        <row r="23">
          <cell r="P23">
            <v>41345</v>
          </cell>
          <cell r="Q23">
            <v>27465.9</v>
          </cell>
        </row>
        <row r="24">
          <cell r="P24">
            <v>41314</v>
          </cell>
          <cell r="Q24">
            <v>27173.6</v>
          </cell>
        </row>
      </sheetData>
      <sheetData sheetId="8">
        <row r="4">
          <cell r="J4" t="str">
            <v>1122,6</v>
          </cell>
        </row>
        <row r="5">
          <cell r="J5" t="str">
            <v>1120,8</v>
          </cell>
        </row>
        <row r="28">
          <cell r="J28" t="str">
            <v>1057,1</v>
          </cell>
        </row>
        <row r="29">
          <cell r="J29" t="str">
            <v>1002,3</v>
          </cell>
        </row>
      </sheetData>
      <sheetData sheetId="9">
        <row r="31">
          <cell r="B31">
            <v>97.9</v>
          </cell>
        </row>
        <row r="32">
          <cell r="B32">
            <v>102.6</v>
          </cell>
        </row>
        <row r="34">
          <cell r="B34">
            <v>102.3</v>
          </cell>
        </row>
      </sheetData>
      <sheetData sheetId="10">
        <row r="5">
          <cell r="AI5">
            <v>690.7</v>
          </cell>
          <cell r="AJ5">
            <v>728.3</v>
          </cell>
          <cell r="AK5">
            <v>491.7</v>
          </cell>
          <cell r="AL5">
            <v>521.5</v>
          </cell>
        </row>
      </sheetData>
      <sheetData sheetId="12">
        <row r="681">
          <cell r="C681">
            <v>104.1513</v>
          </cell>
        </row>
        <row r="686">
          <cell r="C686">
            <v>104.37</v>
          </cell>
        </row>
      </sheetData>
      <sheetData sheetId="13">
        <row r="681">
          <cell r="C681">
            <v>1377.88</v>
          </cell>
        </row>
        <row r="686">
          <cell r="C686">
            <v>1383</v>
          </cell>
        </row>
      </sheetData>
      <sheetData sheetId="14">
        <row r="681">
          <cell r="C681">
            <v>7122.07</v>
          </cell>
        </row>
        <row r="686">
          <cell r="C686">
            <v>7205.85</v>
          </cell>
        </row>
      </sheetData>
      <sheetData sheetId="15">
        <row r="681">
          <cell r="C681">
            <v>14960</v>
          </cell>
        </row>
        <row r="686">
          <cell r="C686">
            <v>15050</v>
          </cell>
        </row>
      </sheetData>
      <sheetData sheetId="16">
        <row r="681">
          <cell r="C681">
            <v>1932.55</v>
          </cell>
        </row>
        <row r="686">
          <cell r="C686">
            <v>1940</v>
          </cell>
        </row>
      </sheetData>
      <sheetData sheetId="17">
        <row r="681">
          <cell r="C681">
            <v>16.29</v>
          </cell>
        </row>
        <row r="686">
          <cell r="C686">
            <v>16.48</v>
          </cell>
        </row>
      </sheetData>
      <sheetData sheetId="18">
        <row r="681">
          <cell r="C681">
            <v>692.2</v>
          </cell>
        </row>
        <row r="686">
          <cell r="C686">
            <v>696.2</v>
          </cell>
        </row>
      </sheetData>
      <sheetData sheetId="19">
        <row r="681">
          <cell r="C681">
            <v>19445.5516</v>
          </cell>
        </row>
        <row r="686">
          <cell r="C686">
            <v>19429.23</v>
          </cell>
        </row>
      </sheetData>
      <sheetData sheetId="20">
        <row r="681">
          <cell r="C681">
            <v>51618.63</v>
          </cell>
        </row>
        <row r="686">
          <cell r="C686">
            <v>52884.83</v>
          </cell>
        </row>
      </sheetData>
      <sheetData sheetId="21">
        <row r="681">
          <cell r="C681">
            <v>13514.2</v>
          </cell>
        </row>
        <row r="686">
          <cell r="C686">
            <v>12877.53</v>
          </cell>
        </row>
      </sheetData>
      <sheetData sheetId="22">
        <row r="681">
          <cell r="C681">
            <v>1643.38</v>
          </cell>
        </row>
        <row r="686">
          <cell r="C686">
            <v>1622.56</v>
          </cell>
        </row>
      </sheetData>
      <sheetData sheetId="23">
        <row r="681">
          <cell r="C681">
            <v>3469.22</v>
          </cell>
        </row>
        <row r="686">
          <cell r="C686">
            <v>3424.05</v>
          </cell>
        </row>
      </sheetData>
      <sheetData sheetId="24">
        <row r="681">
          <cell r="C681">
            <v>15248.12</v>
          </cell>
        </row>
        <row r="686">
          <cell r="C686">
            <v>15040.62</v>
          </cell>
        </row>
      </sheetData>
      <sheetData sheetId="25">
        <row r="681">
          <cell r="C681">
            <v>1351.33</v>
          </cell>
        </row>
        <row r="686">
          <cell r="C686">
            <v>1343.9</v>
          </cell>
        </row>
      </sheetData>
      <sheetData sheetId="26">
        <row r="681">
          <cell r="C681">
            <v>1317.55</v>
          </cell>
        </row>
        <row r="686">
          <cell r="C686">
            <v>1314.41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" sqref="G3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f ca="1">TODAY()</f>
        <v>41435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41426</v>
      </c>
      <c r="E4" s="14">
        <f>IF(J4=2,F4-3,F4-1)</f>
        <v>41432</v>
      </c>
      <c r="F4" s="14">
        <f>I1</f>
        <v>41435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1319.01</v>
      </c>
      <c r="E6" s="19">
        <f>'[1]РТС'!C686</f>
        <v>1314.41</v>
      </c>
      <c r="F6" s="19">
        <f>'[1]РТС'!C681</f>
        <v>1317.55</v>
      </c>
      <c r="G6" s="20">
        <f>IF(ISERROR(F6/E6-1),"н/д",F6/E6-1)</f>
        <v>0.002388904527506508</v>
      </c>
      <c r="H6" s="20">
        <f>IF(ISERROR(F6/D6-1),"н/д",F6/D6-1)</f>
        <v>-0.0011068907741412781</v>
      </c>
      <c r="I6" s="20">
        <f>IF(ISERROR(F6/C6-1),"н/д",F6/C6-1)</f>
        <v>-0.1640441596345409</v>
      </c>
      <c r="J6" s="20">
        <f>IF(ISERROR(F6/B6-1),"н/д",F6/B6-1)</f>
        <v>-0.07876080497028626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1337.4</v>
      </c>
      <c r="E7" s="19">
        <f>'[1]ММВБ'!C686</f>
        <v>1343.9</v>
      </c>
      <c r="F7" s="19">
        <f>'[1]ММВБ'!C681</f>
        <v>1351.33</v>
      </c>
      <c r="G7" s="20">
        <f>IF(ISERROR(F7/E7-1),"н/д",F7/E7-1)</f>
        <v>0.005528685170027359</v>
      </c>
      <c r="H7" s="20">
        <f>IF(ISERROR(F7/D7-1),"н/д",F7/D7-1)</f>
        <v>0.010415732017347024</v>
      </c>
      <c r="I7" s="20">
        <f>IF(ISERROR(F7/C7-1),"н/д",F7/C7-1)</f>
        <v>-0.10792701443075747</v>
      </c>
      <c r="J7" s="20">
        <f>IF(ISERROR(F7/B7-1),"н/д",F7/B7-1)</f>
        <v>-0.0669912411672875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15115.57</v>
      </c>
      <c r="E9" s="19">
        <f>'[1]DJIA (США)'!C686</f>
        <v>15040.62</v>
      </c>
      <c r="F9" s="19">
        <f>'[1]DJIA (США)'!C681</f>
        <v>15248.12</v>
      </c>
      <c r="G9" s="20">
        <f aca="true" t="shared" si="0" ref="G9:G15">IF(ISERROR(F9/E9-1),"н/д",F9/E9-1)</f>
        <v>0.013795973836185027</v>
      </c>
      <c r="H9" s="20">
        <f>IF(ISERROR(F9/D9-1),"н/д",F9/D9-1)</f>
        <v>0.008769103646107945</v>
      </c>
      <c r="I9" s="20">
        <f>IF(ISERROR(F9/C9-1),"н/д",F9/C9-1)</f>
        <v>0.13925505200499977</v>
      </c>
      <c r="J9" s="20">
        <f aca="true" t="shared" si="1" ref="J9:J15">IF(ISERROR(F9/B9-1),"н/д",F9/B9-1)</f>
        <v>0.2336730377343419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3455.91</v>
      </c>
      <c r="E10" s="19">
        <f>'[1]NASDAQ Composite (США)'!C686</f>
        <v>3424.05</v>
      </c>
      <c r="F10" s="19">
        <f>'[1]NASDAQ Composite (США)'!C681</f>
        <v>3469.22</v>
      </c>
      <c r="G10" s="20">
        <f t="shared" si="0"/>
        <v>0.013191980257297509</v>
      </c>
      <c r="H10" s="20">
        <f aca="true" t="shared" si="2" ref="H10:H15">IF(ISERROR(F10/D10-1),"н/д",F10/D10-1)</f>
        <v>0.0038513734443315073</v>
      </c>
      <c r="I10" s="20">
        <f aca="true" t="shared" si="3" ref="I10:I15">IF(ISERROR(F10/C10-1),"н/д",F10/C10-1)</f>
        <v>0.11953298201567697</v>
      </c>
      <c r="J10" s="20">
        <f t="shared" si="1"/>
        <v>0.29728939892996986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1630.74</v>
      </c>
      <c r="E11" s="19">
        <f>'[1]S&amp;P500 (США)'!C686</f>
        <v>1622.56</v>
      </c>
      <c r="F11" s="19">
        <f>'[1]S&amp;P500 (США)'!C681</f>
        <v>1643.38</v>
      </c>
      <c r="G11" s="20">
        <f t="shared" si="0"/>
        <v>0.012831574795385103</v>
      </c>
      <c r="H11" s="20">
        <f>IF(ISERROR(F11/D11-1),"н/д",F11/D11-1)</f>
        <v>0.007751082330721193</v>
      </c>
      <c r="I11" s="20">
        <f t="shared" si="3"/>
        <v>0.1241475076784162</v>
      </c>
      <c r="J11" s="20">
        <f t="shared" si="1"/>
        <v>0.28608888795190124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3920.67</v>
      </c>
      <c r="E12" s="19">
        <f>'[1]евр-индексы'!L146</f>
        <v>3872.5899999999997</v>
      </c>
      <c r="F12" s="19">
        <f>'[1]евр-индексы'!I146*1</f>
        <v>3868.12</v>
      </c>
      <c r="G12" s="20">
        <f t="shared" si="0"/>
        <v>-0.001154266266245485</v>
      </c>
      <c r="H12" s="20">
        <f t="shared" si="2"/>
        <v>-0.013403321371092236</v>
      </c>
      <c r="I12" s="20">
        <f t="shared" si="3"/>
        <v>0.04386076171405917</v>
      </c>
      <c r="J12" s="20">
        <f t="shared" si="1"/>
        <v>0.23292194711477165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8285.8</v>
      </c>
      <c r="E13" s="19">
        <f>'[1]евр-индексы'!L36</f>
        <v>8254.679999999998</v>
      </c>
      <c r="F13" s="19">
        <f>'[1]евр-индексы'!I36*1</f>
        <v>8314.97</v>
      </c>
      <c r="G13" s="20">
        <f t="shared" si="0"/>
        <v>0.007303735577878445</v>
      </c>
      <c r="H13" s="20">
        <f t="shared" si="2"/>
        <v>0.0035204808226121376</v>
      </c>
      <c r="I13" s="20">
        <f t="shared" si="3"/>
        <v>0.08045136132165065</v>
      </c>
      <c r="J13" s="20">
        <f t="shared" si="1"/>
        <v>0.3725783767365698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6525.12</v>
      </c>
      <c r="E14" s="19">
        <f>'[1]евр-индексы'!L35</f>
        <v>6411.990000000001</v>
      </c>
      <c r="F14" s="19">
        <f>'[1]евр-индексы'!I35*1</f>
        <v>6413.14</v>
      </c>
      <c r="G14" s="20">
        <f t="shared" si="0"/>
        <v>0.00017935149618142354</v>
      </c>
      <c r="H14" s="20">
        <f t="shared" si="2"/>
        <v>-0.017161370212348537</v>
      </c>
      <c r="I14" s="20">
        <f t="shared" si="3"/>
        <v>0.059457512765911824</v>
      </c>
      <c r="J14" s="20">
        <f t="shared" si="1"/>
        <v>0.1351333172852267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13261.82</v>
      </c>
      <c r="E15" s="19">
        <f>'[1]Япония'!C686</f>
        <v>12877.53</v>
      </c>
      <c r="F15" s="19">
        <f>'[1]Япония'!C681</f>
        <v>13514.2</v>
      </c>
      <c r="G15" s="20">
        <f t="shared" si="0"/>
        <v>0.04944038181235055</v>
      </c>
      <c r="H15" s="20">
        <f t="shared" si="2"/>
        <v>0.01903057046468737</v>
      </c>
      <c r="I15" s="20">
        <f t="shared" si="3"/>
        <v>0.2860794475859485</v>
      </c>
      <c r="J15" s="20">
        <f t="shared" si="1"/>
        <v>0.6106786017054806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8201.02</v>
      </c>
      <c r="E17" s="19">
        <f>'[1]азия-индексы'!S95*1</f>
        <v>8095.2</v>
      </c>
      <c r="F17" s="19">
        <f>'[1]азия-индексы'!K95*1</f>
        <v>8160.55</v>
      </c>
      <c r="G17" s="20">
        <f aca="true" t="shared" si="4" ref="G17:G22">IF(ISERROR(F17/E17-1),"н/д",F17/E17-1)</f>
        <v>0.008072685047929573</v>
      </c>
      <c r="H17" s="20">
        <f aca="true" t="shared" si="5" ref="H17:H22">IF(ISERROR(F17/D17-1),"н/д",F17/D17-1)</f>
        <v>-0.004934752018651345</v>
      </c>
      <c r="I17" s="20">
        <f aca="true" t="shared" si="6" ref="I17:I22">IF(ISERROR(F17/C17-1),"н/д",F17/C17-1)</f>
        <v>0.0568388144518146</v>
      </c>
      <c r="J17" s="20">
        <f aca="true" t="shared" si="7" ref="J17:J22">IF(ISERROR(F17/B17-1),"н/д",F17/B17-1)</f>
        <v>0.15050105455488771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517.03</v>
      </c>
      <c r="E18" s="19">
        <f>'[1]азия-индексы'!S107</f>
        <v>527.9699999999999</v>
      </c>
      <c r="F18" s="19">
        <f>'[1]азия-индексы'!K107*1</f>
        <v>524.56</v>
      </c>
      <c r="G18" s="20">
        <f t="shared" si="4"/>
        <v>-0.006458700304941556</v>
      </c>
      <c r="H18" s="20">
        <f t="shared" si="5"/>
        <v>0.014563951801636277</v>
      </c>
      <c r="I18" s="20">
        <f>IF(ISERROR(F18/C18-1),"н/д",F18/C18-1)</f>
        <v>0.17309240540298765</v>
      </c>
      <c r="J18" s="20">
        <f t="shared" si="7"/>
        <v>0.5459153601320286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19610.48</v>
      </c>
      <c r="E19" s="19">
        <f>'[1]Индия'!C686</f>
        <v>19429.23</v>
      </c>
      <c r="F19" s="19">
        <f>'[1]Индия'!C681</f>
        <v>19445.5516</v>
      </c>
      <c r="G19" s="20">
        <f t="shared" si="4"/>
        <v>0.000840053877585456</v>
      </c>
      <c r="H19" s="20">
        <f t="shared" si="5"/>
        <v>-0.008410217393964858</v>
      </c>
      <c r="I19" s="20">
        <f t="shared" si="6"/>
        <v>-0.015042071630166798</v>
      </c>
      <c r="J19" s="20">
        <f t="shared" si="7"/>
        <v>0.2295855759697294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4971.35</v>
      </c>
      <c r="E20" s="19">
        <f>'[1]азия-индексы'!S103</f>
        <v>4865.33</v>
      </c>
      <c r="F20" s="19">
        <f>'[1]азия-индексы'!K103*1</f>
        <v>4790.99</v>
      </c>
      <c r="G20" s="20">
        <f t="shared" si="4"/>
        <v>-0.015279539106288764</v>
      </c>
      <c r="H20" s="20">
        <f t="shared" si="5"/>
        <v>-0.03627988373379476</v>
      </c>
      <c r="I20" s="20">
        <f t="shared" si="6"/>
        <v>0.0893342337241847</v>
      </c>
      <c r="J20" s="20">
        <f>IF(ISERROR(F20/B20-1),"н/д",F20/B20-1)</f>
        <v>0.23191148526511474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2298.92</v>
      </c>
      <c r="E21" s="19">
        <f>'[1]азия-индексы'!S125</f>
        <v>2240.76</v>
      </c>
      <c r="F21" s="19">
        <f>'[1]азия-индексы'!K125*1</f>
        <v>2210.9</v>
      </c>
      <c r="G21" s="20">
        <f t="shared" si="4"/>
        <v>-0.013325835877113223</v>
      </c>
      <c r="H21" s="20">
        <f t="shared" si="5"/>
        <v>-0.03828754371617982</v>
      </c>
      <c r="I21" s="20">
        <f t="shared" si="6"/>
        <v>-0.028632687043895877</v>
      </c>
      <c r="J21" s="20">
        <f t="shared" si="7"/>
        <v>0.004895165285687675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53506.08</v>
      </c>
      <c r="E22" s="19">
        <f>'[1]Бразилия'!C686</f>
        <v>52884.83</v>
      </c>
      <c r="F22" s="19">
        <f>'[1]Бразилия'!C681</f>
        <v>51618.63</v>
      </c>
      <c r="G22" s="20">
        <f t="shared" si="4"/>
        <v>-0.02394259374569241</v>
      </c>
      <c r="H22" s="20">
        <f t="shared" si="5"/>
        <v>-0.03527543038099601</v>
      </c>
      <c r="I22" s="20">
        <f t="shared" si="6"/>
        <v>-0.1665345874721108</v>
      </c>
      <c r="J22" s="20">
        <f t="shared" si="7"/>
        <v>-0.11914156856006208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101.81</v>
      </c>
      <c r="E24" s="19">
        <f>'[1]нефть Brent'!C686</f>
        <v>104.37</v>
      </c>
      <c r="F24" s="29">
        <f>'[1]нефть Brent'!C681</f>
        <v>104.1513</v>
      </c>
      <c r="G24" s="20">
        <f>IF(ISERROR(F24/E24-1),"н/д",F24/E24-1)</f>
        <v>-0.002095429721184261</v>
      </c>
      <c r="H24" s="20">
        <f aca="true" t="shared" si="8" ref="H24:H33">IF(ISERROR(F24/D24-1),"н/д",F24/D24-1)</f>
        <v>0.022996758668107242</v>
      </c>
      <c r="I24" s="20">
        <f aca="true" t="shared" si="9" ref="I24:I33">IF(ISERROR(F24/C24-1),"н/д",F24/C24-1)</f>
        <v>-0.061869032606737484</v>
      </c>
      <c r="J24" s="20">
        <f>IF(ISERROR(F24/B24-1),"н/д",F24/B24-1)</f>
        <v>-0.07379902178746112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93.44999999999999</v>
      </c>
      <c r="E25" s="19">
        <f>'[1]сырье'!P86</f>
        <v>96.03</v>
      </c>
      <c r="F25" s="29">
        <f>'[1]сырье'!M86*1</f>
        <v>95.73</v>
      </c>
      <c r="G25" s="20">
        <f aca="true" t="shared" si="10" ref="G25:G33">IF(ISERROR(F25/E25-1),"н/д",F25/E25-1)</f>
        <v>-0.003124023742580362</v>
      </c>
      <c r="H25" s="20">
        <f t="shared" si="8"/>
        <v>0.024398073836276346</v>
      </c>
      <c r="I25" s="20">
        <f t="shared" si="9"/>
        <v>0.027586947187634214</v>
      </c>
      <c r="J25" s="20">
        <f aca="true" t="shared" si="11" ref="J25:J31">IF(ISERROR(F25/B25-1),"н/д",F25/B25-1)</f>
        <v>-0.05507847201658267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1411.9</v>
      </c>
      <c r="E26" s="19">
        <f>'[1]Золото'!C686</f>
        <v>1383</v>
      </c>
      <c r="F26" s="19">
        <f>'[1]Золото'!C681</f>
        <v>1377.88</v>
      </c>
      <c r="G26" s="20">
        <f t="shared" si="10"/>
        <v>-0.0037020968908170193</v>
      </c>
      <c r="H26" s="20">
        <f t="shared" si="8"/>
        <v>-0.024095190877540862</v>
      </c>
      <c r="I26" s="20">
        <f t="shared" si="9"/>
        <v>-0.1710504151125014</v>
      </c>
      <c r="J26" s="20">
        <f t="shared" si="11"/>
        <v>-0.14316398155702237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7342.53</v>
      </c>
      <c r="E27" s="19">
        <f>'[1]Медь'!C686</f>
        <v>7205.85</v>
      </c>
      <c r="F27" s="19">
        <f>'[1]Медь'!C681</f>
        <v>7122.07</v>
      </c>
      <c r="G27" s="20">
        <f t="shared" si="10"/>
        <v>-0.011626664446248602</v>
      </c>
      <c r="H27" s="20">
        <f t="shared" si="8"/>
        <v>-0.030025073101505928</v>
      </c>
      <c r="I27" s="20">
        <f t="shared" si="9"/>
        <v>-0.12023465119783783</v>
      </c>
      <c r="J27" s="20">
        <f t="shared" si="11"/>
        <v>-0.054298416098975455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15185</v>
      </c>
      <c r="E28" s="19">
        <f>'[1]Никель'!C686</f>
        <v>15050</v>
      </c>
      <c r="F28" s="19">
        <f>'[1]Никель'!C681</f>
        <v>14960</v>
      </c>
      <c r="G28" s="20">
        <f t="shared" si="10"/>
        <v>-0.005980066445182675</v>
      </c>
      <c r="H28" s="20">
        <f t="shared" si="8"/>
        <v>-0.01481725386894961</v>
      </c>
      <c r="I28" s="20">
        <f t="shared" si="9"/>
        <v>-0.13650793650793647</v>
      </c>
      <c r="J28" s="20">
        <f t="shared" si="11"/>
        <v>-0.216756713762428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1925</v>
      </c>
      <c r="E29" s="19">
        <f>'[1]Алюминий'!C686</f>
        <v>1940</v>
      </c>
      <c r="F29" s="19">
        <f>'[1]Алюминий'!C681</f>
        <v>1932.55</v>
      </c>
      <c r="G29" s="20">
        <f t="shared" si="10"/>
        <v>-0.003840206185567019</v>
      </c>
      <c r="H29" s="20">
        <f t="shared" si="8"/>
        <v>0.003922077922077882</v>
      </c>
      <c r="I29" s="20">
        <f t="shared" si="9"/>
        <v>-0.06504596032897925</v>
      </c>
      <c r="J29" s="20">
        <f t="shared" si="11"/>
        <v>-0.08323179453345897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82.36</v>
      </c>
      <c r="E30" s="19">
        <f>'[1]сырье'!P105</f>
        <v>84.86</v>
      </c>
      <c r="F30" s="19" t="str">
        <f>'[1]сырье'!M105</f>
        <v>85,10</v>
      </c>
      <c r="G30" s="20">
        <f t="shared" si="10"/>
        <v>0.0028281876031108766</v>
      </c>
      <c r="H30" s="20">
        <f t="shared" si="8"/>
        <v>0.033268576979116116</v>
      </c>
      <c r="I30" s="20">
        <f t="shared" si="9"/>
        <v>0.13285410010649623</v>
      </c>
      <c r="J30" s="20">
        <f t="shared" si="11"/>
        <v>-0.11758606387391124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16.55</v>
      </c>
      <c r="E31" s="19">
        <f>'[1]Сахар'!C686</f>
        <v>16.48</v>
      </c>
      <c r="F31" s="19">
        <f>'[1]Сахар'!C681</f>
        <v>16.29</v>
      </c>
      <c r="G31" s="20">
        <f t="shared" si="10"/>
        <v>-0.011529126213592256</v>
      </c>
      <c r="H31" s="20">
        <f t="shared" si="8"/>
        <v>-0.015709969788519684</v>
      </c>
      <c r="I31" s="20">
        <f t="shared" si="9"/>
        <v>-0.13626723223753978</v>
      </c>
      <c r="J31" s="20">
        <f t="shared" si="11"/>
        <v>-0.30055817947617003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560</v>
      </c>
      <c r="E32" s="19">
        <f>'[1]сырье'!P102</f>
        <v>558.5</v>
      </c>
      <c r="F32" s="19">
        <f>'[1]сырье'!M102*1</f>
        <v>552.25</v>
      </c>
      <c r="G32" s="20">
        <f t="shared" si="10"/>
        <v>-0.011190689346463722</v>
      </c>
      <c r="H32" s="20">
        <f t="shared" si="8"/>
        <v>-0.01383928571428572</v>
      </c>
      <c r="I32" s="20">
        <f t="shared" si="9"/>
        <v>-0.19818511796733207</v>
      </c>
      <c r="J32" s="20">
        <f>IF(ISERROR(F32/B32-1),"н/д",F32/B32-1)</f>
        <v>-0.1529907975460123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708.6</v>
      </c>
      <c r="E33" s="19">
        <f>'[1]Пшеница'!C686</f>
        <v>696.2</v>
      </c>
      <c r="F33" s="19">
        <f>'[1]Пшеница'!C681</f>
        <v>692.2</v>
      </c>
      <c r="G33" s="20">
        <f t="shared" si="10"/>
        <v>-0.005745475438092451</v>
      </c>
      <c r="H33" s="20">
        <f t="shared" si="8"/>
        <v>-0.02314422805532035</v>
      </c>
      <c r="I33" s="20">
        <f t="shared" si="9"/>
        <v>-0.07755863539445618</v>
      </c>
      <c r="J33" s="20">
        <f>IF(ISERROR(F33/B33-1),"н/д",F33/B33-1)</f>
        <v>-0.008309455587392489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41426</v>
      </c>
      <c r="E35" s="14">
        <f>E4</f>
        <v>41432</v>
      </c>
      <c r="F35" s="33">
        <f>I1</f>
        <v>41435</v>
      </c>
      <c r="G35" s="34"/>
      <c r="H35" s="35"/>
      <c r="I35" s="34"/>
      <c r="J35" s="36">
        <f>WEEKDAY(F35)</f>
        <v>2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1051.4</v>
      </c>
      <c r="E37" s="19">
        <f>'[1]ост. ср-тв на кс'!AJ5</f>
        <v>728.3</v>
      </c>
      <c r="F37" s="19">
        <f>'[1]ост. ср-тв на кс'!AI5</f>
        <v>690.7</v>
      </c>
      <c r="G37" s="20">
        <f t="shared" si="12"/>
        <v>-0.05162707675408473</v>
      </c>
      <c r="H37" s="20">
        <f aca="true" t="shared" si="13" ref="H37:H42">IF(ISERROR(F37/D37-1),"н/д",F37/D37-1)</f>
        <v>-0.3430663876735781</v>
      </c>
      <c r="I37" s="20">
        <f aca="true" t="shared" si="14" ref="I37:I42">IF(ISERROR(F37/C37-1),"н/д",F37/C37-1)</f>
        <v>-0.4945481156238566</v>
      </c>
      <c r="J37" s="20">
        <f aca="true" t="shared" si="15" ref="J37:J42">IF(ISERROR(F37/B37-1),"н/д",F37/B37-1)</f>
        <v>-0.29620949663745666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782.1</v>
      </c>
      <c r="E38" s="19">
        <f>'[1]ост. ср-тв на кс'!AL5</f>
        <v>521.5</v>
      </c>
      <c r="F38" s="19">
        <f>'[1]ост. ср-тв на кс'!AK5</f>
        <v>491.7</v>
      </c>
      <c r="G38" s="20">
        <f t="shared" si="12"/>
        <v>-0.05714285714285716</v>
      </c>
      <c r="H38" s="20">
        <f t="shared" si="13"/>
        <v>-0.37130801687763715</v>
      </c>
      <c r="I38" s="20">
        <f t="shared" si="14"/>
        <v>-0.4991851700957425</v>
      </c>
      <c r="J38" s="20">
        <f t="shared" si="15"/>
        <v>-0.33147518694765465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6.52</v>
      </c>
      <c r="E39" s="28">
        <f>'[1]mibid-mibor'!C8</f>
        <v>6.51</v>
      </c>
      <c r="F39" s="28">
        <f>'[1]mibid-mibor'!D8</f>
        <v>6.51</v>
      </c>
      <c r="G39" s="20">
        <f t="shared" si="12"/>
        <v>0</v>
      </c>
      <c r="H39" s="20">
        <f t="shared" si="13"/>
        <v>-0.0015337423312883347</v>
      </c>
      <c r="I39" s="20">
        <f t="shared" si="14"/>
        <v>-0.028358208955223896</v>
      </c>
      <c r="J39" s="20">
        <f t="shared" si="15"/>
        <v>0.025196850393700787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7.38</v>
      </c>
      <c r="E40" s="28">
        <f>'[1]mibid-mibor'!E8</f>
        <v>7.41</v>
      </c>
      <c r="F40" s="28">
        <f>'[1]mibid-mibor'!F8</f>
        <v>7.41</v>
      </c>
      <c r="G40" s="20">
        <f t="shared" si="12"/>
        <v>0</v>
      </c>
      <c r="H40" s="20">
        <f t="shared" si="13"/>
        <v>0.004065040650406582</v>
      </c>
      <c r="I40" s="20">
        <f t="shared" si="14"/>
        <v>-0.015936254980079667</v>
      </c>
      <c r="J40" s="20">
        <f t="shared" si="15"/>
        <v>0.0027063599458727605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31.2559</v>
      </c>
      <c r="E41" s="28">
        <f>'[1]МакроDelay'!L7</f>
        <v>32.2397</v>
      </c>
      <c r="F41" s="28">
        <f>'[1]МакроDelay'!Q7</f>
        <v>32.3246</v>
      </c>
      <c r="G41" s="20">
        <f>IF(ISERROR(F41/E41-1),"н/д",F41/E41-1)</f>
        <v>0.002633399194161168</v>
      </c>
      <c r="H41" s="20">
        <f>IF(ISERROR(F41/D41-1),"н/д",F41/D41-1)</f>
        <v>0.034191944560866716</v>
      </c>
      <c r="I41" s="20">
        <f t="shared" si="14"/>
        <v>0.06426494845700237</v>
      </c>
      <c r="J41" s="20">
        <f t="shared" si="15"/>
        <v>0.003989628053926442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40.8358</v>
      </c>
      <c r="E42" s="28">
        <f>'[1]МакроDelay'!L9</f>
        <v>42.7176</v>
      </c>
      <c r="F42" s="28">
        <f>'[1]МакроDelay'!Q9</f>
        <v>42.6426</v>
      </c>
      <c r="G42" s="20">
        <f t="shared" si="12"/>
        <v>-0.0017557166132927682</v>
      </c>
      <c r="H42" s="20">
        <f t="shared" si="13"/>
        <v>0.04424549047649373</v>
      </c>
      <c r="I42" s="20">
        <f t="shared" si="14"/>
        <v>0.06000705965407693</v>
      </c>
      <c r="J42" s="20">
        <f t="shared" si="15"/>
        <v>0.02330899077751991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41411</v>
      </c>
      <c r="E43" s="38">
        <f>'[1]ЗВР-cbr'!D4</f>
        <v>41418</v>
      </c>
      <c r="F43" s="38">
        <f>'[1]ЗВР-cbr'!D3</f>
        <v>41425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512,4</v>
      </c>
      <c r="E44" s="19" t="str">
        <f>'[1]ЗВР-cbr'!L4</f>
        <v>513,7</v>
      </c>
      <c r="F44" s="19" t="str">
        <f>'[1]ЗВР-cbr'!L3</f>
        <v>518,4</v>
      </c>
      <c r="G44" s="20">
        <f>IF(ISERROR(F44/E44-1),"н/д",F44/E44-1)</f>
        <v>0.00914930893517596</v>
      </c>
      <c r="H44" s="20"/>
      <c r="I44" s="20">
        <f>IF(ISERROR(F44/C44-1),"н/д",F44/C44-1)</f>
        <v>0.04096385542168668</v>
      </c>
      <c r="J44" s="20">
        <f>IF(ISERROR(F44/B44-1),"н/д",F44/B44-1)</f>
        <v>0.18437285812200144</v>
      </c>
      <c r="K44" s="13"/>
    </row>
    <row r="45" spans="1:11" ht="18.75">
      <c r="A45" s="40"/>
      <c r="B45" s="38">
        <v>40909</v>
      </c>
      <c r="C45" s="38">
        <v>41275</v>
      </c>
      <c r="D45" s="38">
        <v>41426</v>
      </c>
      <c r="E45" s="38">
        <v>41421</v>
      </c>
      <c r="F45" s="38">
        <v>41428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3</v>
      </c>
      <c r="E46" s="42">
        <v>3</v>
      </c>
      <c r="F46" s="42">
        <v>3.2</v>
      </c>
      <c r="G46" s="20">
        <f>IF(ISERROR(F46-E46),"н/д",F46-E46)/100</f>
        <v>0.0020000000000000018</v>
      </c>
      <c r="H46" s="20">
        <f>IF(ISERROR(F46-D46),"н/д",F46-D46)/100</f>
        <v>0.0020000000000000018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41314</v>
      </c>
      <c r="E47" s="44">
        <f>'[1]M2'!P23</f>
        <v>41345</v>
      </c>
      <c r="F47" s="44">
        <f>'[1]M2'!P22</f>
        <v>41375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27173.6</v>
      </c>
      <c r="E48" s="19">
        <f>'[1]M2'!Q23</f>
        <v>27465.9</v>
      </c>
      <c r="F48" s="19">
        <f>'[1]M2'!Q22</f>
        <v>27841.2</v>
      </c>
      <c r="G48" s="20"/>
      <c r="H48" s="20">
        <f>IF(ISERROR(F48/D48-1),"н/д",F48/D48-1)</f>
        <v>0.02456796302293407</v>
      </c>
      <c r="I48" s="20">
        <f>IF(ISERROR(F48/C48-1),"н/д",F48/C48-1)</f>
        <v>0.13715991847437636</v>
      </c>
      <c r="J48" s="20">
        <f>IF(ISERROR(F48/B48-1),"н/д",F48/B48-1)</f>
        <v>0.3912322168309854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'[1]ПромПр-во'!B31</f>
        <v>97.9</v>
      </c>
      <c r="E49" s="19">
        <f>'[1]ПромПр-во'!B32</f>
        <v>102.6</v>
      </c>
      <c r="F49" s="19">
        <f>'[1]ПромПр-во'!B34</f>
        <v>102.3</v>
      </c>
      <c r="G49" s="20"/>
      <c r="H49" s="20"/>
      <c r="I49" s="20"/>
      <c r="J49" s="20"/>
      <c r="K49" s="8"/>
    </row>
    <row r="50" spans="1:11" ht="18.75">
      <c r="A50" s="37"/>
      <c r="B50" s="44">
        <v>40909</v>
      </c>
      <c r="C50" s="44">
        <v>41275</v>
      </c>
      <c r="D50" s="44">
        <v>41334</v>
      </c>
      <c r="E50" s="44">
        <v>41365</v>
      </c>
      <c r="F50" s="44">
        <v>41395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50.6165</v>
      </c>
      <c r="E51" s="19">
        <v>49.8039</v>
      </c>
      <c r="F51" s="19">
        <v>49.8374</v>
      </c>
      <c r="G51" s="20"/>
      <c r="H51" s="20">
        <f>IF(ISERROR(F51/E51-1),"н/д",F51/E51-1)</f>
        <v>0.0006726380865755832</v>
      </c>
      <c r="I51" s="20">
        <f>IF(ISERROR(F51/C51-1),"н/д",F51/C51-1)</f>
        <v>-0.018353647487059033</v>
      </c>
      <c r="J51" s="20">
        <f>IF(ISERROR(F51/B51-1),"н/д",F51/B51-1)</f>
        <v>0.39205170747512663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4841.925</v>
      </c>
      <c r="E52" s="19">
        <v>4790.192</v>
      </c>
      <c r="F52" s="19">
        <v>4909.188</v>
      </c>
      <c r="G52" s="20"/>
      <c r="H52" s="20">
        <f>IF(ISERROR(F52/E52-1),"н/д",F52/E52-1)</f>
        <v>0.024841592988339434</v>
      </c>
      <c r="I52" s="20">
        <f>IF(ISERROR(F52/C52-1),"н/д",F52/C52-1)</f>
        <v>-0.013803014846828887</v>
      </c>
      <c r="J52" s="20">
        <f>IF(ISERROR(F52/B52-1),"н/д",F52/B52-1)</f>
        <v>0.17148929986090145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41306</v>
      </c>
      <c r="E54" s="44">
        <v>41334</v>
      </c>
      <c r="F54" s="44">
        <v>41365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v>1091.23</v>
      </c>
      <c r="E55" s="19">
        <f>'[1]Дох-Расх фед.б.'!J5*1</f>
        <v>1120.8</v>
      </c>
      <c r="F55" s="19">
        <f>'[1]Дох-Расх фед.б.'!J4*1</f>
        <v>1122.6</v>
      </c>
      <c r="G55" s="20">
        <f>IF(ISERROR(F55/E55-1),"н/д",F55/E55-1)</f>
        <v>0.0016059957173446548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v>1172.48</v>
      </c>
      <c r="E56" s="19">
        <f>'[1]Дох-Расх фед.б.'!J29*1</f>
        <v>1002.3</v>
      </c>
      <c r="F56" s="19">
        <f>'[1]Дох-Расх фед.б.'!J28*1</f>
        <v>1057.1</v>
      </c>
      <c r="G56" s="20">
        <f>IF(ISERROR(F56/E56-1),"н/д",F56/E56-1)</f>
        <v>0.05467424922677844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-81.25</v>
      </c>
      <c r="E57" s="25">
        <f>E55-E56</f>
        <v>118.5</v>
      </c>
      <c r="F57" s="19">
        <f>F55-F56</f>
        <v>65.5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41275</v>
      </c>
      <c r="E58" s="44">
        <v>41306</v>
      </c>
      <c r="F58" s="44">
        <v>41334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39.038</v>
      </c>
      <c r="E59" s="42">
        <v>41.916</v>
      </c>
      <c r="F59" s="42">
        <v>44.243</v>
      </c>
      <c r="G59" s="20">
        <f>IF(ISERROR(F59/E59-1),"н/д",F59/E59-1)</f>
        <v>0.055515793491745624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21.296</v>
      </c>
      <c r="E60" s="42">
        <v>26.01</v>
      </c>
      <c r="F60" s="42">
        <v>28.131</v>
      </c>
      <c r="G60" s="20">
        <f>IF(ISERROR(F60/E60-1),"н/д",F60/E60-1)</f>
        <v>0.08154555940023056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v>17.741999999999997</v>
      </c>
      <c r="E61" s="42">
        <v>15.905999999999995</v>
      </c>
      <c r="F61" s="42">
        <f>F59-F60</f>
        <v>16.112000000000002</v>
      </c>
      <c r="G61" s="20">
        <f>IF(ISERROR(F61/E61-1),"н/д",F61/E61-1)</f>
        <v>0.01295108763988484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41275</v>
      </c>
      <c r="E64" s="44">
        <v>41306</v>
      </c>
      <c r="F64" s="44">
        <v>41334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14251.046</v>
      </c>
      <c r="E65" s="19">
        <v>14069.26</v>
      </c>
      <c r="F65" s="19">
        <v>14396.193</v>
      </c>
      <c r="G65" s="20">
        <f>IF(ISERROR(F65/E65-1),"н/д",F65/E65-1)</f>
        <v>0.02323739841327832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6</v>
      </c>
      <c r="E66" s="19">
        <v>5.8</v>
      </c>
      <c r="F66" s="19">
        <v>5.7</v>
      </c>
      <c r="G66" s="20">
        <f>IF(ISERROR(F66/E66-1),"н/д",F66/E66-1)</f>
        <v>-0.01724137931034475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49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C74" s="49"/>
      <c r="D74" s="49"/>
      <c r="E74" s="50"/>
      <c r="F74" s="50"/>
      <c r="G74" s="49"/>
      <c r="I74" s="10"/>
      <c r="J74" s="10"/>
    </row>
    <row r="75" spans="1:10" s="8" customFormat="1" ht="15.75">
      <c r="A75" s="55"/>
      <c r="B75" s="55"/>
      <c r="D75" s="49"/>
      <c r="E75" s="50"/>
      <c r="F75" s="50"/>
      <c r="I75" s="10"/>
      <c r="J75" s="10"/>
    </row>
    <row r="76" spans="1:10" s="8" customFormat="1" ht="15.75">
      <c r="A76" s="55"/>
      <c r="B76" s="55"/>
      <c r="D76" s="49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2013-06-10T09:19:21Z</dcterms:created>
  <dcterms:modified xsi:type="dcterms:W3CDTF">2013-06-10T09:20:18Z</dcterms:modified>
  <cp:category/>
  <cp:version/>
  <cp:contentType/>
  <cp:contentStatus/>
</cp:coreProperties>
</file>