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<sst xmlns="http://schemas.openxmlformats.org/spreadsheetml/2006/main" count="95" uniqueCount="79">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</sst>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7784,80</v>
          </cell>
          <cell r="S95">
            <v>7663.2300000000005</v>
          </cell>
        </row>
        <row r="103">
          <cell r="K103" t="str">
            <v>4608,82</v>
          </cell>
          <cell r="S103">
            <v>4418.87</v>
          </cell>
        </row>
        <row r="107">
          <cell r="K107" t="str">
            <v>473,53</v>
          </cell>
          <cell r="S107">
            <v>473.02</v>
          </cell>
        </row>
        <row r="125">
          <cell r="K125" t="str">
            <v>1951,50</v>
          </cell>
          <cell r="S125">
            <v>1950.42</v>
          </cell>
        </row>
      </sheetData>
      <sheetData sheetId="2">
        <row r="35">
          <cell r="I35" t="str">
            <v>6161,70</v>
          </cell>
          <cell r="L35">
            <v>6101.91</v>
          </cell>
        </row>
        <row r="36">
          <cell r="I36" t="str">
            <v>7914,59</v>
          </cell>
          <cell r="L36">
            <v>7811.3</v>
          </cell>
        </row>
        <row r="146">
          <cell r="I146" t="str">
            <v>3708,17</v>
          </cell>
          <cell r="L146">
            <v>3649.82</v>
          </cell>
        </row>
      </sheetData>
      <sheetData sheetId="3">
        <row r="3">
          <cell r="D3">
            <v>41439</v>
          </cell>
          <cell r="L3" t="str">
            <v>519,4</v>
          </cell>
        </row>
        <row r="4">
          <cell r="D4">
            <v>41432</v>
          </cell>
          <cell r="L4" t="str">
            <v>515,8</v>
          </cell>
        </row>
        <row r="5">
          <cell r="D5">
            <v>41425</v>
          </cell>
          <cell r="L5" t="str">
            <v>518,4</v>
          </cell>
        </row>
      </sheetData>
      <sheetData sheetId="4">
        <row r="8">
          <cell r="C8">
            <v>6.53</v>
          </cell>
          <cell r="D8">
            <v>6.53</v>
          </cell>
          <cell r="E8">
            <v>7.38</v>
          </cell>
          <cell r="F8">
            <v>7.38</v>
          </cell>
        </row>
      </sheetData>
      <sheetData sheetId="5">
        <row r="7">
          <cell r="L7">
            <v>32.7433</v>
          </cell>
          <cell r="Q7">
            <v>32.9097</v>
          </cell>
        </row>
        <row r="9">
          <cell r="L9">
            <v>43.3489</v>
          </cell>
          <cell r="Q9">
            <v>43.1018</v>
          </cell>
        </row>
      </sheetData>
      <sheetData sheetId="6">
        <row r="86">
          <cell r="M86" t="str">
            <v>94,71</v>
          </cell>
          <cell r="P86">
            <v>95.32</v>
          </cell>
        </row>
        <row r="102">
          <cell r="M102" t="str">
            <v>545,00</v>
          </cell>
          <cell r="P102">
            <v>544.5</v>
          </cell>
        </row>
        <row r="105">
          <cell r="M105" t="str">
            <v>84,55</v>
          </cell>
          <cell r="P105">
            <v>84.95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987.8</v>
          </cell>
          <cell r="AJ5">
            <v>953.7</v>
          </cell>
          <cell r="AK5">
            <v>782.4</v>
          </cell>
          <cell r="AL5">
            <v>763.4</v>
          </cell>
        </row>
      </sheetData>
      <sheetData sheetId="12">
        <row r="681">
          <cell r="C681">
            <v>101.4981</v>
          </cell>
        </row>
        <row r="686">
          <cell r="C686">
            <v>101.26</v>
          </cell>
        </row>
      </sheetData>
      <sheetData sheetId="13">
        <row r="681">
          <cell r="C681">
            <v>1231.88</v>
          </cell>
        </row>
        <row r="686">
          <cell r="C686">
            <v>1275.1</v>
          </cell>
        </row>
      </sheetData>
      <sheetData sheetId="14">
        <row r="681">
          <cell r="C681">
            <v>6685.78</v>
          </cell>
        </row>
        <row r="686">
          <cell r="C686">
            <v>6773.74</v>
          </cell>
        </row>
      </sheetData>
      <sheetData sheetId="15">
        <row r="681">
          <cell r="C681">
            <v>13782</v>
          </cell>
        </row>
        <row r="686">
          <cell r="C686">
            <v>13930</v>
          </cell>
        </row>
      </sheetData>
      <sheetData sheetId="16">
        <row r="681">
          <cell r="C681">
            <v>1780.79</v>
          </cell>
        </row>
        <row r="686">
          <cell r="C686">
            <v>1784</v>
          </cell>
        </row>
      </sheetData>
      <sheetData sheetId="17">
        <row r="681">
          <cell r="C681">
            <v>16.31</v>
          </cell>
        </row>
        <row r="686">
          <cell r="C686">
            <v>17.01</v>
          </cell>
        </row>
      </sheetData>
      <sheetData sheetId="18">
        <row r="681">
          <cell r="C681">
            <v>678</v>
          </cell>
        </row>
        <row r="686">
          <cell r="C686">
            <v>675.6</v>
          </cell>
        </row>
      </sheetData>
      <sheetData sheetId="19">
        <row r="681">
          <cell r="C681">
            <v>18653.7505</v>
          </cell>
        </row>
        <row r="686">
          <cell r="C686">
            <v>18629.15</v>
          </cell>
        </row>
      </sheetData>
      <sheetData sheetId="20">
        <row r="681">
          <cell r="C681">
            <v>46893.04</v>
          </cell>
        </row>
        <row r="686">
          <cell r="C686">
            <v>45965.05</v>
          </cell>
        </row>
      </sheetData>
      <sheetData sheetId="21">
        <row r="681">
          <cell r="C681">
            <v>12834.01</v>
          </cell>
        </row>
        <row r="686">
          <cell r="C686">
            <v>12969.34</v>
          </cell>
        </row>
      </sheetData>
      <sheetData sheetId="22">
        <row r="681">
          <cell r="C681">
            <v>1588.03</v>
          </cell>
        </row>
        <row r="686">
          <cell r="C686">
            <v>1573.09</v>
          </cell>
        </row>
      </sheetData>
      <sheetData sheetId="23">
        <row r="681">
          <cell r="C681">
            <v>3347.89</v>
          </cell>
        </row>
        <row r="686">
          <cell r="C686">
            <v>3320.76</v>
          </cell>
        </row>
      </sheetData>
      <sheetData sheetId="24">
        <row r="681">
          <cell r="C681">
            <v>14760.31</v>
          </cell>
        </row>
        <row r="686">
          <cell r="C686">
            <v>14659.56</v>
          </cell>
        </row>
      </sheetData>
      <sheetData sheetId="25">
        <row r="681">
          <cell r="C681">
            <v>1314.55</v>
          </cell>
        </row>
        <row r="686">
          <cell r="C686">
            <v>1297.59</v>
          </cell>
        </row>
      </sheetData>
      <sheetData sheetId="26">
        <row r="681">
          <cell r="C681">
            <v>1260.35</v>
          </cell>
        </row>
        <row r="686">
          <cell r="C686">
            <v>1243.2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41450</v>
      </c>
      <c r="F4" s="14">
        <f>I1</f>
        <v>41451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1243.2</v>
      </c>
      <c r="F6" s="19">
        <f>'[1]РТС'!C681</f>
        <v>1260.35</v>
      </c>
      <c r="G6" s="20">
        <f>IF(ISERROR(F6/E6-1),"н/д",F6/E6-1)</f>
        <v>0.013795045045045029</v>
      </c>
      <c r="H6" s="20">
        <f>IF(ISERROR(F6/D6-1),"н/д",F6/D6-1)</f>
        <v>-0.04447274850076954</v>
      </c>
      <c r="I6" s="20">
        <f>IF(ISERROR(F6/C6-1),"н/д",F6/C6-1)</f>
        <v>-0.2003362730791194</v>
      </c>
      <c r="J6" s="20">
        <f>IF(ISERROR(F6/B6-1),"н/д",F6/B6-1)</f>
        <v>-0.11875540248514305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1297.59</v>
      </c>
      <c r="F7" s="19">
        <f>'[1]ММВБ'!C681</f>
        <v>1314.55</v>
      </c>
      <c r="G7" s="20">
        <f>IF(ISERROR(F7/E7-1),"н/д",F7/E7-1)</f>
        <v>0.013070384327869444</v>
      </c>
      <c r="H7" s="20">
        <f>IF(ISERROR(F7/D7-1),"н/д",F7/D7-1)</f>
        <v>-0.017085389561836473</v>
      </c>
      <c r="I7" s="20">
        <f>IF(ISERROR(F7/C7-1),"н/д",F7/C7-1)</f>
        <v>-0.13220712691936998</v>
      </c>
      <c r="J7" s="20">
        <f>IF(ISERROR(F7/B7-1),"н/д",F7/B7-1)</f>
        <v>-0.09238552838792735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14659.56</v>
      </c>
      <c r="F9" s="19">
        <f>'[1]DJIA (США)'!C681</f>
        <v>14760.31</v>
      </c>
      <c r="G9" s="20">
        <f aca="true" t="shared" si="0" ref="G9:G15">IF(ISERROR(F9/E9-1),"н/д",F9/E9-1)</f>
        <v>0.006872648292308936</v>
      </c>
      <c r="H9" s="20">
        <f>IF(ISERROR(F9/D9-1),"н/д",F9/D9-1)</f>
        <v>-0.023502917852254335</v>
      </c>
      <c r="I9" s="20">
        <f>IF(ISERROR(F9/C9-1),"н/д",F9/C9-1)</f>
        <v>0.10280859126632791</v>
      </c>
      <c r="J9" s="20">
        <f aca="true" t="shared" si="1" ref="J9:J15">IF(ISERROR(F9/B9-1),"н/д",F9/B9-1)</f>
        <v>0.1942060054354624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3320.76</v>
      </c>
      <c r="F10" s="19">
        <f>'[1]NASDAQ Composite (США)'!C681</f>
        <v>3347.89</v>
      </c>
      <c r="G10" s="20">
        <f t="shared" si="0"/>
        <v>0.008169816548019071</v>
      </c>
      <c r="H10" s="20">
        <f aca="true" t="shared" si="2" ref="H10:H15">IF(ISERROR(F10/D10-1),"н/д",F10/D10-1)</f>
        <v>-0.03125660101102168</v>
      </c>
      <c r="I10" s="20">
        <f aca="true" t="shared" si="3" ref="I10:I15">IF(ISERROR(F10/C10-1),"н/д",F10/C10-1)</f>
        <v>0.08037924235432303</v>
      </c>
      <c r="J10" s="20">
        <f t="shared" si="1"/>
        <v>0.2519189344531787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1573.09</v>
      </c>
      <c r="F11" s="19">
        <f>'[1]S&amp;P500 (США)'!C681</f>
        <v>1588.03</v>
      </c>
      <c r="G11" s="20">
        <f t="shared" si="0"/>
        <v>0.009497231563356134</v>
      </c>
      <c r="H11" s="20">
        <f>IF(ISERROR(F11/D11-1),"н/д",F11/D11-1)</f>
        <v>-0.026190563793124566</v>
      </c>
      <c r="I11" s="20">
        <f t="shared" si="3"/>
        <v>0.0862855618411782</v>
      </c>
      <c r="J11" s="20">
        <f t="shared" si="1"/>
        <v>0.24277266166939926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3649.82</v>
      </c>
      <c r="F12" s="19">
        <f>'[1]евр-индексы'!I146*1</f>
        <v>3708.17</v>
      </c>
      <c r="G12" s="20">
        <f t="shared" si="0"/>
        <v>0.015987089774290197</v>
      </c>
      <c r="H12" s="20">
        <f t="shared" si="2"/>
        <v>-0.05419991991164774</v>
      </c>
      <c r="I12" s="20">
        <f t="shared" si="3"/>
        <v>0.0006962454022167996</v>
      </c>
      <c r="J12" s="20">
        <f t="shared" si="1"/>
        <v>0.18193959252365044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7811.3</v>
      </c>
      <c r="F13" s="19">
        <f>'[1]евр-индексы'!I36*1</f>
        <v>7914.59</v>
      </c>
      <c r="G13" s="20">
        <f t="shared" si="0"/>
        <v>0.013223151076005246</v>
      </c>
      <c r="H13" s="20">
        <f t="shared" si="2"/>
        <v>-0.044800743440585045</v>
      </c>
      <c r="I13" s="20">
        <f t="shared" si="3"/>
        <v>0.02842578383358263</v>
      </c>
      <c r="J13" s="20">
        <f t="shared" si="1"/>
        <v>0.3064863847657284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6101.91</v>
      </c>
      <c r="F14" s="19">
        <f>'[1]евр-индексы'!I35*1</f>
        <v>6161.7</v>
      </c>
      <c r="G14" s="20">
        <f t="shared" si="0"/>
        <v>0.009798571267029432</v>
      </c>
      <c r="H14" s="20">
        <f t="shared" si="2"/>
        <v>-0.055695527438575865</v>
      </c>
      <c r="I14" s="20">
        <f t="shared" si="3"/>
        <v>0.01791935875557349</v>
      </c>
      <c r="J14" s="20">
        <f t="shared" si="1"/>
        <v>0.0906281417708612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12969.34</v>
      </c>
      <c r="F15" s="19">
        <f>'[1]Япония'!C681</f>
        <v>12834.01</v>
      </c>
      <c r="G15" s="20">
        <f t="shared" si="0"/>
        <v>-0.010434609625470492</v>
      </c>
      <c r="H15" s="20">
        <f t="shared" si="2"/>
        <v>-0.03225876991242527</v>
      </c>
      <c r="I15" s="20">
        <f t="shared" si="3"/>
        <v>0.22134913580622873</v>
      </c>
      <c r="J15" s="20">
        <f t="shared" si="1"/>
        <v>0.5296107265745775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7663.2300000000005</v>
      </c>
      <c r="F17" s="19">
        <f>'[1]азия-индексы'!K95*1</f>
        <v>7784.8</v>
      </c>
      <c r="G17" s="20">
        <f aca="true" t="shared" si="4" ref="G17:G22">IF(ISERROR(F17/E17-1),"н/д",F17/E17-1)</f>
        <v>0.015864067762549228</v>
      </c>
      <c r="H17" s="20">
        <f aca="true" t="shared" si="5" ref="H17:H22">IF(ISERROR(F17/D17-1),"н/д",F17/D17-1)</f>
        <v>-0.050752223503905625</v>
      </c>
      <c r="I17" s="20">
        <f aca="true" t="shared" si="6" ref="I17:I22">IF(ISERROR(F17/C17-1),"н/д",F17/C17-1)</f>
        <v>0.008176998210229325</v>
      </c>
      <c r="J17" s="20">
        <f aca="true" t="shared" si="7" ref="J17:J22">IF(ISERROR(F17/B17-1),"н/д",F17/B17-1)</f>
        <v>0.09752658944542825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473.02</v>
      </c>
      <c r="F18" s="19">
        <f>'[1]азия-индексы'!K107*1</f>
        <v>473.53</v>
      </c>
      <c r="G18" s="20">
        <f t="shared" si="4"/>
        <v>0.001078178512536443</v>
      </c>
      <c r="H18" s="20">
        <f t="shared" si="5"/>
        <v>-0.08413438291781905</v>
      </c>
      <c r="I18" s="20">
        <f>IF(ISERROR(F18/C18-1),"н/д",F18/C18-1)</f>
        <v>0.05897217998032023</v>
      </c>
      <c r="J18" s="20">
        <f t="shared" si="7"/>
        <v>0.3955263468112695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18629.15</v>
      </c>
      <c r="F19" s="19">
        <f>'[1]Индия'!C681</f>
        <v>18653.7505</v>
      </c>
      <c r="G19" s="20">
        <f t="shared" si="4"/>
        <v>0.0013205379740888201</v>
      </c>
      <c r="H19" s="20">
        <f t="shared" si="5"/>
        <v>-0.048786643672159014</v>
      </c>
      <c r="I19" s="20">
        <f t="shared" si="6"/>
        <v>-0.05514845622544651</v>
      </c>
      <c r="J19" s="20">
        <f t="shared" si="7"/>
        <v>0.1795182273223932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4418.87</v>
      </c>
      <c r="F20" s="19">
        <f>'[1]азия-индексы'!K103*1</f>
        <v>4608.82</v>
      </c>
      <c r="G20" s="20">
        <f t="shared" si="4"/>
        <v>0.04298610278193293</v>
      </c>
      <c r="H20" s="20">
        <f t="shared" si="5"/>
        <v>-0.07292385368159571</v>
      </c>
      <c r="I20" s="20">
        <f t="shared" si="6"/>
        <v>0.04791398084168352</v>
      </c>
      <c r="J20" s="20">
        <f>IF(ISERROR(F20/B20-1),"н/д",F20/B20-1)</f>
        <v>0.18506995245649982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1950.42</v>
      </c>
      <c r="F21" s="19">
        <f>'[1]азия-индексы'!K125*1</f>
        <v>1951.5</v>
      </c>
      <c r="G21" s="20">
        <f t="shared" si="4"/>
        <v>0.000553726889592987</v>
      </c>
      <c r="H21" s="20">
        <f t="shared" si="5"/>
        <v>-0.15112313608129035</v>
      </c>
      <c r="I21" s="20">
        <f t="shared" si="6"/>
        <v>-0.1426010623574847</v>
      </c>
      <c r="J21" s="20">
        <f t="shared" si="7"/>
        <v>-0.11300695867971444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45965.05</v>
      </c>
      <c r="F22" s="19">
        <f>'[1]Бразилия'!C681</f>
        <v>46893.04</v>
      </c>
      <c r="G22" s="20">
        <f t="shared" si="4"/>
        <v>0.020189034929799954</v>
      </c>
      <c r="H22" s="20">
        <f t="shared" si="5"/>
        <v>-0.12359417845598109</v>
      </c>
      <c r="I22" s="20">
        <f t="shared" si="6"/>
        <v>-0.24283680275344754</v>
      </c>
      <c r="J22" s="20">
        <f t="shared" si="7"/>
        <v>-0.1997825269703929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101.26</v>
      </c>
      <c r="F24" s="29">
        <f>'[1]нефть Brent'!C681</f>
        <v>101.4981</v>
      </c>
      <c r="G24" s="20">
        <f>IF(ISERROR(F24/E24-1),"н/д",F24/E24-1)</f>
        <v>0.0023513727039303767</v>
      </c>
      <c r="H24" s="20">
        <f aca="true" t="shared" si="8" ref="H24:H33">IF(ISERROR(F24/D24-1),"н/д",F24/D24-1)</f>
        <v>-0.0030635497495334896</v>
      </c>
      <c r="I24" s="20">
        <f aca="true" t="shared" si="9" ref="I24:I33">IF(ISERROR(F24/C24-1),"н/д",F24/C24-1)</f>
        <v>-0.08576742929201953</v>
      </c>
      <c r="J24" s="20">
        <f>IF(ISERROR(F24/B24-1),"н/д",F24/B24-1)</f>
        <v>-0.09739350822587822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95.32</v>
      </c>
      <c r="F25" s="29">
        <f>'[1]сырье'!M86*1</f>
        <v>94.71</v>
      </c>
      <c r="G25" s="20">
        <f aca="true" t="shared" si="10" ref="G25:G33">IF(ISERROR(F25/E25-1),"н/д",F25/E25-1)</f>
        <v>-0.006399496433067586</v>
      </c>
      <c r="H25" s="20">
        <f t="shared" si="8"/>
        <v>0.013483146067415852</v>
      </c>
      <c r="I25" s="20">
        <f t="shared" si="9"/>
        <v>0.01663804207814512</v>
      </c>
      <c r="J25" s="20">
        <f aca="true" t="shared" si="11" ref="J25:J31">IF(ISERROR(F25/B25-1),"н/д",F25/B25-1)</f>
        <v>-0.06514657980456018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1275.1</v>
      </c>
      <c r="F26" s="19">
        <f>'[1]Золото'!C681</f>
        <v>1231.88</v>
      </c>
      <c r="G26" s="20">
        <f t="shared" si="10"/>
        <v>-0.03389538075445042</v>
      </c>
      <c r="H26" s="20">
        <f t="shared" si="8"/>
        <v>-0.12750194773000922</v>
      </c>
      <c r="I26" s="20">
        <f t="shared" si="9"/>
        <v>-0.25888581398147026</v>
      </c>
      <c r="J26" s="20">
        <f t="shared" si="11"/>
        <v>-0.23395422359020002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6773.74</v>
      </c>
      <c r="F27" s="19">
        <f>'[1]Медь'!C681</f>
        <v>6685.78</v>
      </c>
      <c r="G27" s="20">
        <f t="shared" si="10"/>
        <v>-0.01298544083475306</v>
      </c>
      <c r="H27" s="20">
        <f t="shared" si="8"/>
        <v>-0.08944464646382111</v>
      </c>
      <c r="I27" s="20">
        <f t="shared" si="9"/>
        <v>-0.1741280872394515</v>
      </c>
      <c r="J27" s="20">
        <f t="shared" si="11"/>
        <v>-0.11223103176270488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13930</v>
      </c>
      <c r="F28" s="19">
        <f>'[1]Никель'!C681</f>
        <v>13782</v>
      </c>
      <c r="G28" s="20">
        <f t="shared" si="10"/>
        <v>-0.010624551328068943</v>
      </c>
      <c r="H28" s="20">
        <f t="shared" si="8"/>
        <v>-0.09239380968060584</v>
      </c>
      <c r="I28" s="20">
        <f t="shared" si="9"/>
        <v>-0.20450216450216452</v>
      </c>
      <c r="J28" s="20">
        <f t="shared" si="11"/>
        <v>-0.27843188697017274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1784</v>
      </c>
      <c r="F29" s="19">
        <f>'[1]Алюминий'!C681</f>
        <v>1780.79</v>
      </c>
      <c r="G29" s="20">
        <f t="shared" si="10"/>
        <v>-0.0017993273542601385</v>
      </c>
      <c r="H29" s="20">
        <f t="shared" si="8"/>
        <v>-0.07491428571428571</v>
      </c>
      <c r="I29" s="20">
        <f t="shared" si="9"/>
        <v>-0.13846637639090476</v>
      </c>
      <c r="J29" s="20">
        <f t="shared" si="11"/>
        <v>-0.1552241066918002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84.95</v>
      </c>
      <c r="F30" s="19" t="str">
        <f>'[1]сырье'!M105</f>
        <v>84,55</v>
      </c>
      <c r="G30" s="20">
        <f t="shared" si="10"/>
        <v>-0.004708652148322612</v>
      </c>
      <c r="H30" s="20">
        <f t="shared" si="8"/>
        <v>0.02659057795046138</v>
      </c>
      <c r="I30" s="20">
        <f t="shared" si="9"/>
        <v>0.1255324813631522</v>
      </c>
      <c r="J30" s="20">
        <f t="shared" si="11"/>
        <v>-0.12328909166321034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17.01</v>
      </c>
      <c r="F31" s="19">
        <f>'[1]Сахар'!C681</f>
        <v>16.31</v>
      </c>
      <c r="G31" s="20">
        <f t="shared" si="10"/>
        <v>-0.04115226337448574</v>
      </c>
      <c r="H31" s="20">
        <f t="shared" si="8"/>
        <v>-0.014501510574018273</v>
      </c>
      <c r="I31" s="20">
        <f t="shared" si="9"/>
        <v>-0.13520678685047727</v>
      </c>
      <c r="J31" s="20">
        <f t="shared" si="11"/>
        <v>-0.2996994418205239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544.5</v>
      </c>
      <c r="F32" s="19">
        <f>'[1]сырье'!M102*1</f>
        <v>545</v>
      </c>
      <c r="G32" s="20">
        <f t="shared" si="10"/>
        <v>0.0009182736455464191</v>
      </c>
      <c r="H32" s="20">
        <f t="shared" si="8"/>
        <v>-0.0267857142857143</v>
      </c>
      <c r="I32" s="20">
        <f t="shared" si="9"/>
        <v>-0.2087114337568058</v>
      </c>
      <c r="J32" s="20">
        <f>IF(ISERROR(F32/B32-1),"н/д",F32/B32-1)</f>
        <v>-0.1641104294478528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f>708.6/100/0.027*D41</f>
        <v>8202.93731111111</v>
      </c>
      <c r="E33" s="19">
        <f>'[1]Пшеница'!C686/100/0.027*E41</f>
        <v>8193.101288888889</v>
      </c>
      <c r="F33" s="19">
        <f>'[1]Пшеница'!C681/100/0.027*F41</f>
        <v>8263.991333333333</v>
      </c>
      <c r="G33" s="20">
        <f t="shared" si="10"/>
        <v>0.008652406694957149</v>
      </c>
      <c r="H33" s="20">
        <f t="shared" si="8"/>
        <v>0.007442946338200418</v>
      </c>
      <c r="I33" s="20">
        <f t="shared" si="9"/>
        <v>-0.021011948412347436</v>
      </c>
      <c r="J33" s="20">
        <f>IF(ISERROR(F33/B33-1),"н/д",F33/B33-1)</f>
        <v>-0.007125718161320904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41426</v>
      </c>
      <c r="E35" s="14">
        <f>E4</f>
        <v>41450</v>
      </c>
      <c r="F35" s="32">
        <f>I1</f>
        <v>41451</v>
      </c>
      <c r="G35" s="33"/>
      <c r="H35" s="34"/>
      <c r="I35" s="33"/>
      <c r="J35" s="35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953.7</v>
      </c>
      <c r="F37" s="19">
        <f>'[1]ост. ср-тв на кс'!AI5</f>
        <v>987.8</v>
      </c>
      <c r="G37" s="20">
        <f t="shared" si="12"/>
        <v>0.035755478662052864</v>
      </c>
      <c r="H37" s="20">
        <f aca="true" t="shared" si="13" ref="H37:H42">IF(ISERROR(F37/D37-1),"н/д",F37/D37-1)</f>
        <v>-0.06049077420582094</v>
      </c>
      <c r="I37" s="20">
        <f aca="true" t="shared" si="14" ref="I37:I42">IF(ISERROR(F37/C37-1),"н/д",F37/C37-1)</f>
        <v>-0.27713135748261986</v>
      </c>
      <c r="J37" s="20">
        <f aca="true" t="shared" si="15" ref="J37:J42">IF(ISERROR(F37/B37-1),"н/д",F37/B37-1)</f>
        <v>0.0065212961076013265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763.4</v>
      </c>
      <c r="F38" s="19">
        <f>'[1]ост. ср-тв на кс'!AK5</f>
        <v>782.4</v>
      </c>
      <c r="G38" s="20">
        <f t="shared" si="12"/>
        <v>0.024888656012575394</v>
      </c>
      <c r="H38" s="20">
        <f t="shared" si="13"/>
        <v>0.00038358266206350855</v>
      </c>
      <c r="I38" s="20">
        <f t="shared" si="14"/>
        <v>-0.2030963536361784</v>
      </c>
      <c r="J38" s="20">
        <f t="shared" si="15"/>
        <v>0.06376614547926573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6.53</v>
      </c>
      <c r="F39" s="28">
        <f>'[1]mibid-mibor'!D8</f>
        <v>6.53</v>
      </c>
      <c r="G39" s="20">
        <f t="shared" si="12"/>
        <v>0</v>
      </c>
      <c r="H39" s="20">
        <f t="shared" si="13"/>
        <v>0.0015337423312884457</v>
      </c>
      <c r="I39" s="20">
        <f t="shared" si="14"/>
        <v>-0.025373134328358193</v>
      </c>
      <c r="J39" s="20">
        <f t="shared" si="15"/>
        <v>0.02834645669291347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7.38</v>
      </c>
      <c r="F40" s="28">
        <f>'[1]mibid-mibor'!F8</f>
        <v>7.38</v>
      </c>
      <c r="G40" s="20">
        <f t="shared" si="12"/>
        <v>0</v>
      </c>
      <c r="H40" s="20">
        <f t="shared" si="13"/>
        <v>0</v>
      </c>
      <c r="I40" s="20">
        <f t="shared" si="14"/>
        <v>-0.019920318725099695</v>
      </c>
      <c r="J40" s="20">
        <f t="shared" si="15"/>
        <v>-0.0013531799729363803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32.7433</v>
      </c>
      <c r="F41" s="28">
        <f>'[1]МакроDelay'!Q7</f>
        <v>32.9097</v>
      </c>
      <c r="G41" s="20">
        <f>IF(ISERROR(F41/E41-1),"н/д",F41/E41-1)</f>
        <v>0.005081955697807006</v>
      </c>
      <c r="H41" s="20">
        <f>IF(ISERROR(F41/D41-1),"н/д",F41/D41-1)</f>
        <v>0.05291161028797764</v>
      </c>
      <c r="I41" s="20">
        <f t="shared" si="14"/>
        <v>0.08352895857134879</v>
      </c>
      <c r="J41" s="20">
        <f t="shared" si="15"/>
        <v>0.022162608736575384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43.3489</v>
      </c>
      <c r="F42" s="28">
        <f>'[1]МакроDelay'!Q9</f>
        <v>43.1018</v>
      </c>
      <c r="G42" s="20">
        <f t="shared" si="12"/>
        <v>-0.005700259983529077</v>
      </c>
      <c r="H42" s="20">
        <f t="shared" si="13"/>
        <v>0.05549052547029798</v>
      </c>
      <c r="I42" s="20">
        <f t="shared" si="14"/>
        <v>0.07142182427427235</v>
      </c>
      <c r="J42" s="20">
        <f t="shared" si="15"/>
        <v>0.03432856952189822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41425</v>
      </c>
      <c r="E43" s="37">
        <f>'[1]ЗВР-cbr'!D4</f>
        <v>41432</v>
      </c>
      <c r="F43" s="37">
        <f>'[1]ЗВР-cbr'!D3</f>
        <v>41439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518,4</v>
      </c>
      <c r="E44" s="19" t="str">
        <f>'[1]ЗВР-cbr'!L4</f>
        <v>515,8</v>
      </c>
      <c r="F44" s="19" t="str">
        <f>'[1]ЗВР-cbr'!L3</f>
        <v>519,4</v>
      </c>
      <c r="G44" s="20">
        <f>IF(ISERROR(F44/E44-1),"н/д",F44/E44-1)</f>
        <v>0.006979449398991866</v>
      </c>
      <c r="H44" s="20"/>
      <c r="I44" s="20">
        <f>IF(ISERROR(F44/C44-1),"н/д",F44/C44-1)</f>
        <v>0.04297188755020076</v>
      </c>
      <c r="J44" s="20">
        <f>IF(ISERROR(F44/B44-1),"н/д",F44/B44-1)</f>
        <v>0.1866575279872058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41435</v>
      </c>
      <c r="F45" s="37">
        <v>41442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3.3</v>
      </c>
      <c r="F46" s="41">
        <v>3.4</v>
      </c>
      <c r="G46" s="20">
        <f>IF(ISERROR(F46-E46),"н/д",F46-E46)/100</f>
        <v>0.0010000000000000009</v>
      </c>
      <c r="H46" s="20">
        <f>IF(ISERROR(F46-D46),"н/д",F46-D46)/100</f>
        <v>0.003999999999999999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41314</v>
      </c>
      <c r="E47" s="43">
        <f>'[1]M2'!P23</f>
        <v>41345</v>
      </c>
      <c r="F47" s="43">
        <f>'[1]M2'!P22</f>
        <v>41375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41275</v>
      </c>
      <c r="E58" s="43">
        <v>41306</v>
      </c>
      <c r="F58" s="43">
        <v>41334</v>
      </c>
      <c r="G58" s="46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1">
        <v>522</v>
      </c>
      <c r="C59" s="41">
        <v>531.863</v>
      </c>
      <c r="D59" s="41">
        <v>39.038</v>
      </c>
      <c r="E59" s="41">
        <v>41.916</v>
      </c>
      <c r="F59" s="41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21.296</v>
      </c>
      <c r="E60" s="41">
        <v>26.01</v>
      </c>
      <c r="F60" s="41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17.741999999999997</v>
      </c>
      <c r="E61" s="41">
        <v>15.905999999999995</v>
      </c>
      <c r="F61" s="41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41275</v>
      </c>
      <c r="E64" s="43">
        <v>41306</v>
      </c>
      <c r="F64" s="43">
        <v>41334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48"/>
      <c r="E73" s="49"/>
      <c r="F73" s="49"/>
      <c r="G73" s="8"/>
      <c r="H73" s="8"/>
      <c r="I73" s="8"/>
      <c r="J73" s="8"/>
      <c r="K73" s="13"/>
    </row>
    <row r="74" spans="1:10" s="8" customFormat="1" ht="15.75">
      <c r="A74" s="54"/>
      <c r="B74" s="54"/>
      <c r="C74" s="48"/>
      <c r="D74" s="48"/>
      <c r="E74" s="49"/>
      <c r="F74" s="49"/>
      <c r="G74" s="48"/>
      <c r="I74" s="10"/>
      <c r="J74" s="10"/>
    </row>
    <row r="75" spans="1:10" s="8" customFormat="1" ht="15.75">
      <c r="A75" s="54"/>
      <c r="B75" s="54"/>
      <c r="D75" s="48"/>
      <c r="E75" s="49"/>
      <c r="F75" s="49"/>
      <c r="I75" s="10"/>
      <c r="J75" s="10"/>
    </row>
    <row r="76" spans="1:10" s="8" customFormat="1" ht="15.75">
      <c r="A76" s="54"/>
      <c r="B76" s="54"/>
      <c r="D76" s="48"/>
      <c r="E76" s="49"/>
      <c r="F76" s="49"/>
      <c r="I76" s="10"/>
      <c r="J76" s="10"/>
    </row>
    <row r="77" spans="1:10" s="8" customFormat="1" ht="15.75">
      <c r="A77" s="54"/>
      <c r="B77" s="54"/>
      <c r="E77" s="49"/>
      <c r="F77" s="49"/>
      <c r="I77" s="10"/>
      <c r="J77" s="10"/>
    </row>
    <row r="78" spans="1:10" s="8" customFormat="1" ht="15.75">
      <c r="A78" s="54"/>
      <c r="B78" s="54"/>
      <c r="E78" s="49"/>
      <c r="F78" s="49"/>
      <c r="I78" s="10"/>
      <c r="J78" s="10"/>
    </row>
    <row r="79" spans="1:10" s="8" customFormat="1" ht="15.75">
      <c r="A79" s="54"/>
      <c r="B79" s="54"/>
      <c r="E79" s="49"/>
      <c r="F79" s="49"/>
      <c r="I79" s="10"/>
      <c r="J79" s="10"/>
    </row>
    <row r="80" spans="1:10" s="8" customFormat="1" ht="15.75">
      <c r="A80" s="54"/>
      <c r="B80" s="54"/>
      <c r="E80" s="49"/>
      <c r="F80" s="49"/>
      <c r="I80" s="10"/>
      <c r="J80" s="10"/>
    </row>
    <row r="81" spans="1:10" s="8" customFormat="1" ht="15.75">
      <c r="A81" s="54"/>
      <c r="B81" s="54"/>
      <c r="E81" s="49"/>
      <c r="F81" s="49"/>
      <c r="I81" s="10"/>
      <c r="J81" s="10"/>
    </row>
    <row r="82" spans="1:10" s="8" customFormat="1" ht="15.75">
      <c r="A82" s="54"/>
      <c r="B82" s="54"/>
      <c r="E82" s="49"/>
      <c r="F82" s="49"/>
      <c r="I82" s="10"/>
      <c r="J82" s="10"/>
    </row>
    <row r="83" spans="1:10" s="8" customFormat="1" ht="15.75">
      <c r="A83" s="54"/>
      <c r="B83" s="54"/>
      <c r="C83" s="55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4"/>
      <c r="B84" s="54"/>
      <c r="C84" s="55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4"/>
      <c r="B85" s="54"/>
      <c r="C85" s="55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4"/>
      <c r="B86" s="54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4"/>
      <c r="B87" s="54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4"/>
      <c r="B88" s="54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4"/>
      <c r="B89" s="54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4"/>
      <c r="B90" s="54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4"/>
      <c r="B91" s="54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4"/>
      <c r="B92" s="54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4"/>
      <c r="B93" s="54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4"/>
      <c r="B94" s="54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4"/>
      <c r="B95" s="54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4"/>
      <c r="B96" s="54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4"/>
      <c r="B97" s="54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4"/>
      <c r="B98" s="54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4"/>
      <c r="B99" s="54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4"/>
      <c r="B100" s="54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4"/>
      <c r="B101" s="54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4"/>
      <c r="B102" s="54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4"/>
      <c r="B103" s="54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4"/>
      <c r="B104" s="54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4"/>
      <c r="B105" s="54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4"/>
      <c r="B106" s="54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4"/>
      <c r="B107" s="54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4"/>
      <c r="B108" s="54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4"/>
      <c r="B109" s="54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4"/>
      <c r="B110" s="54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4"/>
      <c r="B111" s="54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4"/>
      <c r="B112" s="54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4"/>
      <c r="B113" s="54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4"/>
      <c r="B114" s="54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4"/>
      <c r="B115" s="54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4"/>
      <c r="B116" s="54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4"/>
      <c r="B117" s="54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4"/>
      <c r="B118" s="54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4"/>
      <c r="B119" s="54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4"/>
      <c r="B120" s="54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4"/>
      <c r="B121" s="54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4"/>
      <c r="B122" s="54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4"/>
      <c r="B123" s="54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4"/>
      <c r="B124" s="54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4"/>
      <c r="B125" s="54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4"/>
      <c r="B126" s="54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4"/>
      <c r="B127" s="54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4"/>
      <c r="B128" s="54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4"/>
      <c r="B129" s="54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4"/>
      <c r="B130" s="54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4"/>
      <c r="B131" s="54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4"/>
      <c r="B132" s="54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4"/>
      <c r="B133" s="54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4"/>
      <c r="B134" s="54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4"/>
      <c r="B135" s="54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4"/>
      <c r="B136" s="54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4"/>
      <c r="B137" s="54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4"/>
      <c r="B138" s="54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4"/>
      <c r="B139" s="54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4"/>
      <c r="B140" s="54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4"/>
      <c r="B141" s="54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4"/>
      <c r="B142" s="54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4"/>
      <c r="B143" s="54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4"/>
      <c r="B144" s="54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4"/>
      <c r="B145" s="54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4"/>
      <c r="B146" s="54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4"/>
      <c r="B147" s="54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4"/>
      <c r="B148" s="54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4"/>
      <c r="B149" s="54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4"/>
      <c r="B150" s="54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4"/>
      <c r="B151" s="54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4"/>
      <c r="B152" s="54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4"/>
      <c r="B153" s="54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4"/>
      <c r="B154" s="54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4"/>
      <c r="B155" s="54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4"/>
      <c r="B156" s="54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4"/>
      <c r="B157" s="54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4"/>
      <c r="B158" s="54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4"/>
      <c r="B159" s="54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4"/>
      <c r="B160" s="54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4"/>
      <c r="B161" s="54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4"/>
      <c r="B162" s="54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4"/>
      <c r="B163" s="54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4"/>
      <c r="B164" s="54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4"/>
      <c r="B165" s="54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4"/>
      <c r="B166" s="54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4"/>
      <c r="B167" s="54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4"/>
      <c r="B168" s="54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4"/>
      <c r="B169" s="54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4"/>
      <c r="B170" s="54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4"/>
      <c r="B171" s="54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2013-06-26T09:04:57Z</dcterms:created>
  <dcterms:modified xsi:type="dcterms:W3CDTF">2013-06-26T09:06:23Z</dcterms:modified>
  <cp:category/>
  <cp:version/>
  <cp:contentType/>
  <cp:contentStatus/>
</cp:coreProperties>
</file>