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<sst xmlns="http://schemas.openxmlformats.org/spreadsheetml/2006/main" count="95" uniqueCount="79">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</sst>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7883,90</v>
          </cell>
          <cell r="S95">
            <v>7784.799999999999</v>
          </cell>
        </row>
        <row r="103">
          <cell r="K103" t="str">
            <v>4699,23</v>
          </cell>
          <cell r="S103">
            <v>4587.73</v>
          </cell>
        </row>
        <row r="107">
          <cell r="K107" t="str">
            <v>482,95</v>
          </cell>
          <cell r="S107">
            <v>473.53</v>
          </cell>
        </row>
        <row r="125">
          <cell r="K125" t="str">
            <v>1950,01</v>
          </cell>
          <cell r="S125">
            <v>1951.49</v>
          </cell>
        </row>
      </sheetData>
      <sheetData sheetId="2">
        <row r="35">
          <cell r="I35" t="str">
            <v>6183,95</v>
          </cell>
          <cell r="L35">
            <v>6165.48</v>
          </cell>
        </row>
        <row r="36">
          <cell r="I36" t="str">
            <v>7931,70</v>
          </cell>
          <cell r="L36">
            <v>7940.99</v>
          </cell>
        </row>
        <row r="146">
          <cell r="I146" t="str">
            <v>3712,90</v>
          </cell>
          <cell r="L146">
            <v>3726.04</v>
          </cell>
        </row>
      </sheetData>
      <sheetData sheetId="3">
        <row r="3">
          <cell r="D3">
            <v>41439</v>
          </cell>
          <cell r="L3" t="str">
            <v>519,4</v>
          </cell>
        </row>
        <row r="4">
          <cell r="D4">
            <v>41432</v>
          </cell>
          <cell r="L4" t="str">
            <v>515,8</v>
          </cell>
        </row>
        <row r="5">
          <cell r="D5">
            <v>41425</v>
          </cell>
          <cell r="L5" t="str">
            <v>518,4</v>
          </cell>
        </row>
      </sheetData>
      <sheetData sheetId="4">
        <row r="8">
          <cell r="C8">
            <v>6.55</v>
          </cell>
          <cell r="D8">
            <v>6.55</v>
          </cell>
          <cell r="E8">
            <v>7.37</v>
          </cell>
          <cell r="F8">
            <v>7.37</v>
          </cell>
        </row>
      </sheetData>
      <sheetData sheetId="5">
        <row r="7">
          <cell r="L7">
            <v>32.714</v>
          </cell>
          <cell r="Q7">
            <v>32.8876</v>
          </cell>
        </row>
        <row r="9">
          <cell r="L9">
            <v>42.9698</v>
          </cell>
          <cell r="Q9">
            <v>42.9841</v>
          </cell>
        </row>
      </sheetData>
      <sheetData sheetId="6">
        <row r="86">
          <cell r="M86" t="str">
            <v>95,89</v>
          </cell>
          <cell r="P86">
            <v>95.5</v>
          </cell>
        </row>
        <row r="102">
          <cell r="M102" t="str">
            <v>543,00</v>
          </cell>
          <cell r="P102">
            <v>544</v>
          </cell>
        </row>
        <row r="105">
          <cell r="M105" t="str">
            <v>83,91</v>
          </cell>
          <cell r="P105">
            <v>83.7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971.6</v>
          </cell>
          <cell r="AJ5">
            <v>987.8</v>
          </cell>
          <cell r="AK5">
            <v>759.3</v>
          </cell>
          <cell r="AL5">
            <v>782.4</v>
          </cell>
        </row>
      </sheetData>
      <sheetData sheetId="12">
        <row r="681">
          <cell r="C681">
            <v>102.1709</v>
          </cell>
        </row>
        <row r="686">
          <cell r="C686">
            <v>101.66</v>
          </cell>
        </row>
      </sheetData>
      <sheetData sheetId="13">
        <row r="681">
          <cell r="C681">
            <v>1237.08</v>
          </cell>
        </row>
        <row r="686">
          <cell r="C686">
            <v>1229.8</v>
          </cell>
        </row>
      </sheetData>
      <sheetData sheetId="14">
        <row r="681">
          <cell r="C681">
            <v>6765.25</v>
          </cell>
        </row>
        <row r="686">
          <cell r="C686">
            <v>6704.29</v>
          </cell>
        </row>
      </sheetData>
      <sheetData sheetId="15">
        <row r="681">
          <cell r="C681">
            <v>13766</v>
          </cell>
        </row>
        <row r="686">
          <cell r="C686">
            <v>13605</v>
          </cell>
        </row>
      </sheetData>
      <sheetData sheetId="16">
        <row r="681">
          <cell r="C681">
            <v>1775.97</v>
          </cell>
        </row>
        <row r="686">
          <cell r="C686">
            <v>1771</v>
          </cell>
        </row>
      </sheetData>
      <sheetData sheetId="17">
        <row r="681">
          <cell r="C681">
            <v>16.6</v>
          </cell>
        </row>
        <row r="686">
          <cell r="C686">
            <v>17.34</v>
          </cell>
        </row>
      </sheetData>
      <sheetData sheetId="18">
        <row r="681">
          <cell r="C681">
            <v>671.2</v>
          </cell>
        </row>
        <row r="686">
          <cell r="C686">
            <v>667</v>
          </cell>
        </row>
      </sheetData>
      <sheetData sheetId="19">
        <row r="681">
          <cell r="C681">
            <v>18844.9461</v>
          </cell>
        </row>
        <row r="686">
          <cell r="C686">
            <v>18552.12</v>
          </cell>
        </row>
      </sheetData>
      <sheetData sheetId="20">
        <row r="681">
          <cell r="C681">
            <v>47134.88</v>
          </cell>
        </row>
        <row r="686">
          <cell r="C686">
            <v>47171.98</v>
          </cell>
        </row>
      </sheetData>
      <sheetData sheetId="21">
        <row r="681">
          <cell r="C681">
            <v>13213.55</v>
          </cell>
        </row>
        <row r="686">
          <cell r="C686">
            <v>12834.01</v>
          </cell>
        </row>
      </sheetData>
      <sheetData sheetId="22">
        <row r="681">
          <cell r="C681">
            <v>1603.26</v>
          </cell>
        </row>
        <row r="686">
          <cell r="C686">
            <v>1588.03</v>
          </cell>
        </row>
      </sheetData>
      <sheetData sheetId="23">
        <row r="681">
          <cell r="C681">
            <v>3376.22</v>
          </cell>
        </row>
        <row r="686">
          <cell r="C686">
            <v>3347.89</v>
          </cell>
        </row>
      </sheetData>
      <sheetData sheetId="24">
        <row r="681">
          <cell r="C681">
            <v>14910.14</v>
          </cell>
        </row>
        <row r="686">
          <cell r="C686">
            <v>14760.31</v>
          </cell>
        </row>
      </sheetData>
      <sheetData sheetId="25">
        <row r="681">
          <cell r="C681">
            <v>1314.41</v>
          </cell>
        </row>
        <row r="686">
          <cell r="C686">
            <v>1320.39</v>
          </cell>
        </row>
      </sheetData>
      <sheetData sheetId="26">
        <row r="681">
          <cell r="C681">
            <v>1259.16</v>
          </cell>
        </row>
        <row r="686">
          <cell r="C686">
            <v>1261.13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41452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41451</v>
      </c>
      <c r="F4" s="14">
        <f>I1</f>
        <v>41452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1261.13</v>
      </c>
      <c r="F6" s="19">
        <f>'[1]РТС'!C681</f>
        <v>1259.16</v>
      </c>
      <c r="G6" s="20">
        <f>IF(ISERROR(F6/E6-1),"н/д",F6/E6-1)</f>
        <v>-0.0015620911404851112</v>
      </c>
      <c r="H6" s="20">
        <f>IF(ISERROR(F6/D6-1),"н/д",F6/D6-1)</f>
        <v>-0.045374940296131094</v>
      </c>
      <c r="I6" s="20">
        <f>IF(ISERROR(F6/C6-1),"н/д",F6/C6-1)</f>
        <v>-0.2010913013133684</v>
      </c>
      <c r="J6" s="20">
        <f>IF(ISERROR(F6/B6-1),"н/д",F6/B6-1)</f>
        <v>-0.11958745792295211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1320.39</v>
      </c>
      <c r="F7" s="19">
        <f>'[1]ММВБ'!C681</f>
        <v>1314.41</v>
      </c>
      <c r="G7" s="20">
        <f>IF(ISERROR(F7/E7-1),"н/д",F7/E7-1)</f>
        <v>-0.004528964927029144</v>
      </c>
      <c r="H7" s="20">
        <f>IF(ISERROR(F7/D7-1),"н/д",F7/D7-1)</f>
        <v>-0.0171900702856288</v>
      </c>
      <c r="I7" s="20">
        <f>IF(ISERROR(F7/C7-1),"н/д",F7/C7-1)</f>
        <v>-0.1322995471409143</v>
      </c>
      <c r="J7" s="20">
        <f>IF(ISERROR(F7/B7-1),"н/д",F7/B7-1)</f>
        <v>-0.0924821896225898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14760.31</v>
      </c>
      <c r="F9" s="19">
        <f>'[1]DJIA (США)'!C681</f>
        <v>14910.14</v>
      </c>
      <c r="G9" s="20">
        <f aca="true" t="shared" si="0" ref="G9:G15">IF(ISERROR(F9/E9-1),"н/д",F9/E9-1)</f>
        <v>0.010150870815043955</v>
      </c>
      <c r="H9" s="20">
        <f>IF(ISERROR(F9/D9-1),"н/д",F9/D9-1)</f>
        <v>-0.013590622120105311</v>
      </c>
      <c r="I9" s="20">
        <f>IF(ISERROR(F9/C9-1),"н/д",F9/C9-1)</f>
        <v>0.11400305880999273</v>
      </c>
      <c r="J9" s="20">
        <f aca="true" t="shared" si="1" ref="J9:J15">IF(ISERROR(F9/B9-1),"н/д",F9/B9-1)</f>
        <v>0.2063282363231873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3347.89</v>
      </c>
      <c r="F10" s="19">
        <f>'[1]NASDAQ Composite (США)'!C681</f>
        <v>3376.22</v>
      </c>
      <c r="G10" s="20">
        <f t="shared" si="0"/>
        <v>0.008462046244052113</v>
      </c>
      <c r="H10" s="20">
        <f aca="true" t="shared" si="2" ref="H10:H15">IF(ISERROR(F10/D10-1),"н/д",F10/D10-1)</f>
        <v>-0.023059049570156698</v>
      </c>
      <c r="I10" s="20">
        <f aca="true" t="shared" si="3" ref="I10:I15">IF(ISERROR(F10/C10-1),"н/д",F10/C10-1)</f>
        <v>0.08952146146423945</v>
      </c>
      <c r="J10" s="20">
        <f t="shared" si="1"/>
        <v>0.2625127303703261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1588.03</v>
      </c>
      <c r="F11" s="19">
        <f>'[1]S&amp;P500 (США)'!C681</f>
        <v>1603.26</v>
      </c>
      <c r="G11" s="20">
        <f t="shared" si="0"/>
        <v>0.00959049892004571</v>
      </c>
      <c r="H11" s="20">
        <f>IF(ISERROR(F11/D11-1),"н/д",F11/D11-1)</f>
        <v>-0.016851245446852348</v>
      </c>
      <c r="I11" s="20">
        <f t="shared" si="3"/>
        <v>0.0967035823488771</v>
      </c>
      <c r="J11" s="20">
        <f t="shared" si="1"/>
        <v>0.25469147153900185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3726.04</v>
      </c>
      <c r="F12" s="19">
        <f>'[1]евр-индексы'!I146*1</f>
        <v>3712.9</v>
      </c>
      <c r="G12" s="20">
        <f t="shared" si="0"/>
        <v>-0.0035265321896704727</v>
      </c>
      <c r="H12" s="20">
        <f t="shared" si="2"/>
        <v>-0.05299349345902615</v>
      </c>
      <c r="I12" s="20">
        <f t="shared" si="3"/>
        <v>0.0019726953062806363</v>
      </c>
      <c r="J12" s="20">
        <f t="shared" si="1"/>
        <v>0.18344722951781112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7940.99</v>
      </c>
      <c r="F13" s="19">
        <f>'[1]евр-индексы'!I36*1</f>
        <v>7931.7</v>
      </c>
      <c r="G13" s="20">
        <f t="shared" si="0"/>
        <v>-0.0011698793223514636</v>
      </c>
      <c r="H13" s="20">
        <f t="shared" si="2"/>
        <v>-0.04273576480243302</v>
      </c>
      <c r="I13" s="20">
        <f t="shared" si="3"/>
        <v>0.030649065792773378</v>
      </c>
      <c r="J13" s="20">
        <f t="shared" si="1"/>
        <v>0.30931078654059485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6165.48</v>
      </c>
      <c r="F14" s="19">
        <f>'[1]евр-индексы'!I35*1</f>
        <v>6183.95</v>
      </c>
      <c r="G14" s="20">
        <f t="shared" si="0"/>
        <v>0.002995711607206575</v>
      </c>
      <c r="H14" s="20">
        <f t="shared" si="2"/>
        <v>-0.05228562846353779</v>
      </c>
      <c r="I14" s="20">
        <f t="shared" si="3"/>
        <v>0.021595082294907142</v>
      </c>
      <c r="J14" s="20">
        <f t="shared" si="1"/>
        <v>0.09456641792101483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12834.01</v>
      </c>
      <c r="F15" s="19">
        <f>'[1]Япония'!C681</f>
        <v>13213.55</v>
      </c>
      <c r="G15" s="20">
        <f t="shared" si="0"/>
        <v>0.02957298615163917</v>
      </c>
      <c r="H15" s="20">
        <f t="shared" si="2"/>
        <v>-0.003639771916675083</v>
      </c>
      <c r="I15" s="20">
        <f t="shared" si="3"/>
        <v>0.2574680768857429</v>
      </c>
      <c r="J15" s="20">
        <f t="shared" si="1"/>
        <v>0.5748458834089663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7784.799999999999</v>
      </c>
      <c r="F17" s="19">
        <f>'[1]азия-индексы'!K95*1</f>
        <v>7883.9</v>
      </c>
      <c r="G17" s="20">
        <f aca="true" t="shared" si="4" ref="G17:G22">IF(ISERROR(F17/E17-1),"н/д",F17/E17-1)</f>
        <v>0.012729935258452452</v>
      </c>
      <c r="H17" s="20">
        <f aca="true" t="shared" si="5" ref="H17:H22">IF(ISERROR(F17/D17-1),"н/д",F17/D17-1)</f>
        <v>-0.03866836076488056</v>
      </c>
      <c r="I17" s="20">
        <f aca="true" t="shared" si="6" ref="I17:I22">IF(ISERROR(F17/C17-1),"н/д",F17/C17-1)</f>
        <v>0.021011026126506405</v>
      </c>
      <c r="J17" s="20">
        <f aca="true" t="shared" si="7" ref="J17:J22">IF(ISERROR(F17/B17-1),"н/д",F17/B17-1)</f>
        <v>0.11149803187349838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473.53</v>
      </c>
      <c r="F18" s="19">
        <f>'[1]азия-индексы'!K107*1</f>
        <v>482.95</v>
      </c>
      <c r="G18" s="20">
        <f t="shared" si="4"/>
        <v>0.019893142989884538</v>
      </c>
      <c r="H18" s="20">
        <f t="shared" si="5"/>
        <v>-0.06591493723768449</v>
      </c>
      <c r="I18" s="20">
        <f>IF(ISERROR(F18/C18-1),"н/д",F18/C18-1)</f>
        <v>0.08003846497897849</v>
      </c>
      <c r="J18" s="20">
        <f t="shared" si="7"/>
        <v>0.4232877519745373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18552.12</v>
      </c>
      <c r="F19" s="19">
        <f>'[1]Индия'!C681</f>
        <v>18844.9461</v>
      </c>
      <c r="G19" s="20">
        <f t="shared" si="4"/>
        <v>0.015783969702654055</v>
      </c>
      <c r="H19" s="20">
        <f t="shared" si="5"/>
        <v>-0.03903697920703619</v>
      </c>
      <c r="I19" s="20">
        <f t="shared" si="6"/>
        <v>-0.045463998516906634</v>
      </c>
      <c r="J19" s="20">
        <f t="shared" si="7"/>
        <v>0.19160795132635933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4587.73</v>
      </c>
      <c r="F20" s="19">
        <f>'[1]азия-индексы'!K103*1</f>
        <v>4699.23</v>
      </c>
      <c r="G20" s="20">
        <f t="shared" si="4"/>
        <v>0.02430395860262058</v>
      </c>
      <c r="H20" s="20">
        <f t="shared" si="5"/>
        <v>-0.05473764671568104</v>
      </c>
      <c r="I20" s="20">
        <f t="shared" si="6"/>
        <v>0.06847063156961308</v>
      </c>
      <c r="J20" s="20">
        <f>IF(ISERROR(F20/B20-1),"н/д",F20/B20-1)</f>
        <v>0.2083171555153287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1951.49</v>
      </c>
      <c r="F21" s="19">
        <f>'[1]азия-индексы'!K125*1</f>
        <v>1950.01</v>
      </c>
      <c r="G21" s="20">
        <f t="shared" si="4"/>
        <v>-0.0007583948675115026</v>
      </c>
      <c r="H21" s="20">
        <f t="shared" si="5"/>
        <v>-0.15177126650775152</v>
      </c>
      <c r="I21" s="20">
        <f t="shared" si="6"/>
        <v>-0.14325569951715023</v>
      </c>
      <c r="J21" s="20">
        <f t="shared" si="7"/>
        <v>-0.11368419138869068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47171.98</v>
      </c>
      <c r="F22" s="19">
        <f>'[1]Бразилия'!C681</f>
        <v>47134.88</v>
      </c>
      <c r="G22" s="20">
        <f t="shared" si="4"/>
        <v>-0.0007864838406190788</v>
      </c>
      <c r="H22" s="20">
        <f t="shared" si="5"/>
        <v>-0.11907431828308113</v>
      </c>
      <c r="I22" s="20">
        <f t="shared" si="6"/>
        <v>-0.23893190881562432</v>
      </c>
      <c r="J22" s="20">
        <f t="shared" si="7"/>
        <v>-0.1956555905705033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101.66</v>
      </c>
      <c r="F24" s="29">
        <f>'[1]нефть Brent'!C681</f>
        <v>102.1709</v>
      </c>
      <c r="G24" s="20">
        <f>IF(ISERROR(F24/E24-1),"н/д",F24/E24-1)</f>
        <v>0.0050255754475703185</v>
      </c>
      <c r="H24" s="20">
        <f aca="true" t="shared" si="8" ref="H24:H33">IF(ISERROR(F24/D24-1),"н/д",F24/D24-1)</f>
        <v>0.00354483842451625</v>
      </c>
      <c r="I24" s="20">
        <f aca="true" t="shared" si="9" ref="I24:I33">IF(ISERROR(F24/C24-1),"н/д",F24/C24-1)</f>
        <v>-0.07970725995316152</v>
      </c>
      <c r="J24" s="20">
        <f>IF(ISERROR(F24/B24-1),"н/д",F24/B24-1)</f>
        <v>-0.09141040462427741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95.5</v>
      </c>
      <c r="F25" s="29">
        <f>'[1]сырье'!M86*1</f>
        <v>95.89</v>
      </c>
      <c r="G25" s="20">
        <f aca="true" t="shared" si="10" ref="G25:G33">IF(ISERROR(F25/E25-1),"н/д",F25/E25-1)</f>
        <v>0.004083769633507872</v>
      </c>
      <c r="H25" s="20">
        <f t="shared" si="8"/>
        <v>0.026110219368646437</v>
      </c>
      <c r="I25" s="20">
        <f t="shared" si="9"/>
        <v>0.02930442249892673</v>
      </c>
      <c r="J25" s="20">
        <f aca="true" t="shared" si="11" ref="J25:J31">IF(ISERROR(F25/B25-1),"н/д",F25/B25-1)</f>
        <v>-0.05349916099101759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1229.8</v>
      </c>
      <c r="F26" s="19">
        <f>'[1]Золото'!C681</f>
        <v>1237.08</v>
      </c>
      <c r="G26" s="20">
        <f t="shared" si="10"/>
        <v>0.005919661733615245</v>
      </c>
      <c r="H26" s="20">
        <f t="shared" si="8"/>
        <v>-0.12381896734896247</v>
      </c>
      <c r="I26" s="20">
        <f t="shared" si="9"/>
        <v>-0.25575742991216466</v>
      </c>
      <c r="J26" s="20">
        <f t="shared" si="11"/>
        <v>-0.2307205985314842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6704.29</v>
      </c>
      <c r="F27" s="19">
        <f>'[1]Медь'!C681</f>
        <v>6765.25</v>
      </c>
      <c r="G27" s="20">
        <f t="shared" si="10"/>
        <v>0.009092685429777037</v>
      </c>
      <c r="H27" s="20">
        <f t="shared" si="8"/>
        <v>-0.07862140161497466</v>
      </c>
      <c r="I27" s="20">
        <f t="shared" si="9"/>
        <v>-0.16431142547267463</v>
      </c>
      <c r="J27" s="20">
        <f t="shared" si="11"/>
        <v>-0.10167863549692624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13605</v>
      </c>
      <c r="F28" s="19">
        <f>'[1]Никель'!C681</f>
        <v>13766</v>
      </c>
      <c r="G28" s="20">
        <f t="shared" si="10"/>
        <v>0.011833884601249567</v>
      </c>
      <c r="H28" s="20">
        <f t="shared" si="8"/>
        <v>-0.09344748106684231</v>
      </c>
      <c r="I28" s="20">
        <f t="shared" si="9"/>
        <v>-0.2054256854256854</v>
      </c>
      <c r="J28" s="20">
        <f t="shared" si="11"/>
        <v>-0.2792695803244375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1771</v>
      </c>
      <c r="F29" s="19">
        <f>'[1]Алюминий'!C681</f>
        <v>1775.97</v>
      </c>
      <c r="G29" s="20">
        <f t="shared" si="10"/>
        <v>0.0028063241106719428</v>
      </c>
      <c r="H29" s="20">
        <f t="shared" si="8"/>
        <v>-0.07741818181818183</v>
      </c>
      <c r="I29" s="20">
        <f t="shared" si="9"/>
        <v>-0.14079825834542814</v>
      </c>
      <c r="J29" s="20">
        <f t="shared" si="11"/>
        <v>-0.15751063110273322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83.7</v>
      </c>
      <c r="F30" s="19" t="str">
        <f>'[1]сырье'!M105</f>
        <v>83,91</v>
      </c>
      <c r="G30" s="20">
        <f t="shared" si="10"/>
        <v>0.002508960573476715</v>
      </c>
      <c r="H30" s="20">
        <f t="shared" si="8"/>
        <v>0.018819815444390375</v>
      </c>
      <c r="I30" s="20">
        <f t="shared" si="9"/>
        <v>0.1170127795527156</v>
      </c>
      <c r="J30" s="20">
        <f t="shared" si="11"/>
        <v>-0.1299253421816674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17.34</v>
      </c>
      <c r="F31" s="19">
        <f>'[1]Сахар'!C681</f>
        <v>16.6</v>
      </c>
      <c r="G31" s="20">
        <f t="shared" si="10"/>
        <v>-0.042675893886966465</v>
      </c>
      <c r="H31" s="20">
        <f t="shared" si="8"/>
        <v>0.0030211480362538623</v>
      </c>
      <c r="I31" s="20">
        <f t="shared" si="9"/>
        <v>-0.11983032873806987</v>
      </c>
      <c r="J31" s="20">
        <f t="shared" si="11"/>
        <v>-0.28724774581365387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544</v>
      </c>
      <c r="F32" s="19">
        <f>'[1]сырье'!M102*1</f>
        <v>543</v>
      </c>
      <c r="G32" s="20">
        <f t="shared" si="10"/>
        <v>-0.0018382352941176405</v>
      </c>
      <c r="H32" s="20">
        <f t="shared" si="8"/>
        <v>-0.03035714285714286</v>
      </c>
      <c r="I32" s="20">
        <f t="shared" si="9"/>
        <v>-0.21161524500907436</v>
      </c>
      <c r="J32" s="20">
        <f>IF(ISERROR(F32/B32-1),"н/д",F32/B32-1)</f>
        <v>-0.16717791411042948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f>708.6/100/0.027*D41</f>
        <v>8202.93731111111</v>
      </c>
      <c r="E33" s="19">
        <f>'[1]Пшеница'!C686/100/0.027*E41</f>
        <v>8081.569629629629</v>
      </c>
      <c r="F33" s="19">
        <f>'[1]Пшеница'!C681/100/0.027*F41</f>
        <v>8175.613748148148</v>
      </c>
      <c r="G33" s="20">
        <f t="shared" si="10"/>
        <v>0.011636862989303776</v>
      </c>
      <c r="H33" s="20">
        <f t="shared" si="8"/>
        <v>-0.003330948650058785</v>
      </c>
      <c r="I33" s="20">
        <f t="shared" si="9"/>
        <v>-0.031481538279350296</v>
      </c>
      <c r="J33" s="20">
        <f>IF(ISERROR(F33/B33-1),"н/д",F33/B33-1)</f>
        <v>-0.017743811511375718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41426</v>
      </c>
      <c r="E35" s="14">
        <f>E4</f>
        <v>41451</v>
      </c>
      <c r="F35" s="32">
        <f>I1</f>
        <v>41452</v>
      </c>
      <c r="G35" s="33"/>
      <c r="H35" s="34"/>
      <c r="I35" s="33"/>
      <c r="J35" s="35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987.8</v>
      </c>
      <c r="F37" s="19">
        <f>'[1]ост. ср-тв на кс'!AI5</f>
        <v>971.6</v>
      </c>
      <c r="G37" s="20">
        <f t="shared" si="12"/>
        <v>-0.016400080988054233</v>
      </c>
      <c r="H37" s="20">
        <f aca="true" t="shared" si="13" ref="H37:H42">IF(ISERROR(F37/D37-1),"н/д",F37/D37-1)</f>
        <v>-0.07589880159786955</v>
      </c>
      <c r="I37" s="20">
        <f aca="true" t="shared" si="14" ref="I37:I42">IF(ISERROR(F37/C37-1),"н/д",F37/C37-1)</f>
        <v>-0.28898646176362974</v>
      </c>
      <c r="J37" s="20">
        <f aca="true" t="shared" si="15" ref="J37:J42">IF(ISERROR(F37/B37-1),"н/д",F37/B37-1)</f>
        <v>-0.0099857346647646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782.4</v>
      </c>
      <c r="F38" s="19">
        <f>'[1]ост. ср-тв на кс'!AK5</f>
        <v>759.3</v>
      </c>
      <c r="G38" s="20">
        <f t="shared" si="12"/>
        <v>-0.029524539877300637</v>
      </c>
      <c r="H38" s="20">
        <f t="shared" si="13"/>
        <v>-0.029152282316839417</v>
      </c>
      <c r="I38" s="20">
        <f t="shared" si="14"/>
        <v>-0.22662456712161339</v>
      </c>
      <c r="J38" s="20">
        <f t="shared" si="15"/>
        <v>0.0323589394969408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6.55</v>
      </c>
      <c r="F39" s="28">
        <f>'[1]mibid-mibor'!D8</f>
        <v>6.55</v>
      </c>
      <c r="G39" s="20">
        <f t="shared" si="12"/>
        <v>0</v>
      </c>
      <c r="H39" s="20">
        <f t="shared" si="13"/>
        <v>0.004601226993865115</v>
      </c>
      <c r="I39" s="20">
        <f t="shared" si="14"/>
        <v>-0.022388059701492602</v>
      </c>
      <c r="J39" s="20">
        <f t="shared" si="15"/>
        <v>0.03149606299212593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7.37</v>
      </c>
      <c r="F40" s="28">
        <f>'[1]mibid-mibor'!F8</f>
        <v>7.37</v>
      </c>
      <c r="G40" s="20">
        <f t="shared" si="12"/>
        <v>0</v>
      </c>
      <c r="H40" s="20">
        <f t="shared" si="13"/>
        <v>-0.0013550135501354532</v>
      </c>
      <c r="I40" s="20">
        <f t="shared" si="14"/>
        <v>-0.021248339973439556</v>
      </c>
      <c r="J40" s="20">
        <f t="shared" si="15"/>
        <v>-0.0027063599458727605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32.714</v>
      </c>
      <c r="F41" s="28">
        <f>'[1]МакроDelay'!Q7</f>
        <v>32.8876</v>
      </c>
      <c r="G41" s="20">
        <f>IF(ISERROR(F41/E41-1),"н/д",F41/E41-1)</f>
        <v>0.005306596564162103</v>
      </c>
      <c r="H41" s="20">
        <f>IF(ISERROR(F41/D41-1),"н/д",F41/D41-1)</f>
        <v>0.052204543782133905</v>
      </c>
      <c r="I41" s="20">
        <f t="shared" si="14"/>
        <v>0.08280133145884294</v>
      </c>
      <c r="J41" s="20">
        <f t="shared" si="15"/>
        <v>0.02147619124710931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42.9698</v>
      </c>
      <c r="F42" s="28">
        <f>'[1]МакроDelay'!Q9</f>
        <v>42.9841</v>
      </c>
      <c r="G42" s="20">
        <f t="shared" si="12"/>
        <v>0.00033279186777690484</v>
      </c>
      <c r="H42" s="20">
        <f t="shared" si="13"/>
        <v>0.05260825060363694</v>
      </c>
      <c r="I42" s="20">
        <f t="shared" si="14"/>
        <v>0.06849604510224072</v>
      </c>
      <c r="J42" s="20">
        <f t="shared" si="15"/>
        <v>0.03150408254843717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41425</v>
      </c>
      <c r="E43" s="37">
        <f>'[1]ЗВР-cbr'!D4</f>
        <v>41432</v>
      </c>
      <c r="F43" s="37">
        <f>'[1]ЗВР-cbr'!D3</f>
        <v>41439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518,4</v>
      </c>
      <c r="E44" s="19" t="str">
        <f>'[1]ЗВР-cbr'!L4</f>
        <v>515,8</v>
      </c>
      <c r="F44" s="19" t="str">
        <f>'[1]ЗВР-cbr'!L3</f>
        <v>519,4</v>
      </c>
      <c r="G44" s="20">
        <f>IF(ISERROR(F44/E44-1),"н/д",F44/E44-1)</f>
        <v>0.006979449398991866</v>
      </c>
      <c r="H44" s="20"/>
      <c r="I44" s="20">
        <f>IF(ISERROR(F44/C44-1),"н/д",F44/C44-1)</f>
        <v>0.04297188755020076</v>
      </c>
      <c r="J44" s="20">
        <f>IF(ISERROR(F44/B44-1),"н/д",F44/B44-1)</f>
        <v>0.1866575279872058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41442</v>
      </c>
      <c r="F45" s="37">
        <v>41449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3.4</v>
      </c>
      <c r="F46" s="41">
        <v>3.5</v>
      </c>
      <c r="G46" s="20">
        <f>IF(ISERROR(F46-E46),"н/д",F46-E46)/100</f>
        <v>0.0010000000000000009</v>
      </c>
      <c r="H46" s="20">
        <f>IF(ISERROR(F46-D46),"н/д",F46-D46)/100</f>
        <v>0.005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13"/>
    </row>
    <row r="58" spans="1:10" ht="18.75">
      <c r="A58" s="6" t="s">
        <v>2</v>
      </c>
      <c r="B58" s="43" t="s">
        <v>62</v>
      </c>
      <c r="C58" s="43" t="s">
        <v>63</v>
      </c>
      <c r="D58" s="43">
        <v>41275</v>
      </c>
      <c r="E58" s="43">
        <v>41306</v>
      </c>
      <c r="F58" s="43">
        <v>41334</v>
      </c>
      <c r="G58" s="46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1">
        <v>522</v>
      </c>
      <c r="C59" s="41">
        <v>531.863</v>
      </c>
      <c r="D59" s="41">
        <v>39.038</v>
      </c>
      <c r="E59" s="41">
        <v>41.916</v>
      </c>
      <c r="F59" s="41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21.296</v>
      </c>
      <c r="E60" s="41">
        <v>26.01</v>
      </c>
      <c r="F60" s="41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17.741999999999997</v>
      </c>
      <c r="E61" s="41">
        <v>15.905999999999995</v>
      </c>
      <c r="F61" s="41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41275</v>
      </c>
      <c r="E64" s="43">
        <v>41306</v>
      </c>
      <c r="F64" s="43">
        <v>41334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48"/>
      <c r="E73" s="49"/>
      <c r="F73" s="49"/>
      <c r="G73" s="8"/>
      <c r="H73" s="8"/>
      <c r="I73" s="8"/>
      <c r="J73" s="8"/>
      <c r="K73" s="13"/>
    </row>
    <row r="74" spans="1:10" s="8" customFormat="1" ht="15.75">
      <c r="A74" s="54"/>
      <c r="B74" s="54"/>
      <c r="C74" s="48"/>
      <c r="D74" s="48"/>
      <c r="E74" s="49"/>
      <c r="F74" s="49"/>
      <c r="G74" s="48"/>
      <c r="I74" s="10"/>
      <c r="J74" s="10"/>
    </row>
    <row r="75" spans="1:10" s="8" customFormat="1" ht="15.75">
      <c r="A75" s="54"/>
      <c r="B75" s="54"/>
      <c r="D75" s="48"/>
      <c r="E75" s="49"/>
      <c r="F75" s="49"/>
      <c r="I75" s="10"/>
      <c r="J75" s="10"/>
    </row>
    <row r="76" spans="1:10" s="8" customFormat="1" ht="15.75">
      <c r="A76" s="54"/>
      <c r="B76" s="54"/>
      <c r="D76" s="48"/>
      <c r="E76" s="49"/>
      <c r="F76" s="49"/>
      <c r="I76" s="10"/>
      <c r="J76" s="10"/>
    </row>
    <row r="77" spans="1:10" s="8" customFormat="1" ht="15.75">
      <c r="A77" s="54"/>
      <c r="B77" s="54"/>
      <c r="E77" s="49"/>
      <c r="F77" s="49"/>
      <c r="I77" s="10"/>
      <c r="J77" s="10"/>
    </row>
    <row r="78" spans="1:10" s="8" customFormat="1" ht="15.75">
      <c r="A78" s="54"/>
      <c r="B78" s="54"/>
      <c r="E78" s="49"/>
      <c r="F78" s="49"/>
      <c r="I78" s="10"/>
      <c r="J78" s="10"/>
    </row>
    <row r="79" spans="1:10" s="8" customFormat="1" ht="15.75">
      <c r="A79" s="54"/>
      <c r="B79" s="54"/>
      <c r="E79" s="49"/>
      <c r="F79" s="49"/>
      <c r="I79" s="10"/>
      <c r="J79" s="10"/>
    </row>
    <row r="80" spans="1:10" s="8" customFormat="1" ht="15.75">
      <c r="A80" s="54"/>
      <c r="B80" s="54"/>
      <c r="E80" s="49"/>
      <c r="F80" s="49"/>
      <c r="I80" s="10"/>
      <c r="J80" s="10"/>
    </row>
    <row r="81" spans="1:10" s="8" customFormat="1" ht="15.75">
      <c r="A81" s="54"/>
      <c r="B81" s="54"/>
      <c r="E81" s="49"/>
      <c r="F81" s="49"/>
      <c r="I81" s="10"/>
      <c r="J81" s="10"/>
    </row>
    <row r="82" spans="1:10" s="8" customFormat="1" ht="15.75">
      <c r="A82" s="54"/>
      <c r="B82" s="54"/>
      <c r="E82" s="49"/>
      <c r="F82" s="49"/>
      <c r="I82" s="10"/>
      <c r="J82" s="10"/>
    </row>
    <row r="83" spans="1:10" s="8" customFormat="1" ht="15.75">
      <c r="A83" s="54"/>
      <c r="B83" s="54"/>
      <c r="C83" s="55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4"/>
      <c r="B86" s="54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4"/>
      <c r="B87" s="54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4"/>
      <c r="B88" s="54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4"/>
      <c r="B89" s="54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4"/>
      <c r="B90" s="54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4"/>
      <c r="B91" s="54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4"/>
      <c r="B92" s="54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4"/>
      <c r="B93" s="54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4"/>
      <c r="B94" s="54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4"/>
      <c r="B95" s="54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4"/>
      <c r="B96" s="54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4"/>
      <c r="B97" s="54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4"/>
      <c r="B98" s="54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4"/>
      <c r="B99" s="54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4"/>
      <c r="B100" s="54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4"/>
      <c r="B101" s="54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4"/>
      <c r="B102" s="54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4"/>
      <c r="B103" s="54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4"/>
      <c r="B104" s="54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4"/>
      <c r="B105" s="54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4"/>
      <c r="B106" s="54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4"/>
      <c r="B107" s="54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4"/>
      <c r="B108" s="54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4"/>
      <c r="B109" s="54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4"/>
      <c r="B110" s="54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4"/>
      <c r="B111" s="54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4"/>
      <c r="B112" s="54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4"/>
      <c r="B113" s="54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4"/>
      <c r="B114" s="54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4"/>
      <c r="B115" s="54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4"/>
      <c r="B116" s="54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4"/>
      <c r="B117" s="54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4"/>
      <c r="B118" s="54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4"/>
      <c r="B119" s="54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4"/>
      <c r="B120" s="54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4"/>
      <c r="B121" s="54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4"/>
      <c r="B122" s="54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4"/>
      <c r="B123" s="54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4"/>
      <c r="B124" s="54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4"/>
      <c r="B125" s="54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4"/>
      <c r="B126" s="54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4"/>
      <c r="B127" s="54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4"/>
      <c r="B128" s="54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4"/>
      <c r="B129" s="54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4"/>
      <c r="B130" s="54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4"/>
      <c r="B131" s="54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4"/>
      <c r="B132" s="54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4"/>
      <c r="B133" s="54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4"/>
      <c r="B134" s="54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4"/>
      <c r="B135" s="54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4"/>
      <c r="B136" s="54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4"/>
      <c r="B137" s="54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4"/>
      <c r="B138" s="54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4"/>
      <c r="B139" s="54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4"/>
      <c r="B140" s="54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4"/>
      <c r="B141" s="54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4"/>
      <c r="B142" s="54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4"/>
      <c r="B143" s="54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4"/>
      <c r="B144" s="54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4"/>
      <c r="B145" s="54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4"/>
      <c r="B146" s="54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4"/>
      <c r="B147" s="54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4"/>
      <c r="B148" s="54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4"/>
      <c r="B149" s="54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4"/>
      <c r="B150" s="54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4"/>
      <c r="B151" s="54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4"/>
      <c r="B152" s="54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4"/>
      <c r="B153" s="54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4"/>
      <c r="B154" s="54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4"/>
      <c r="B155" s="54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4"/>
      <c r="B156" s="54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4"/>
      <c r="B157" s="54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4"/>
      <c r="B158" s="54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4"/>
      <c r="B159" s="54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4"/>
      <c r="B160" s="54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4"/>
      <c r="B161" s="54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4"/>
      <c r="B162" s="54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4"/>
      <c r="B163" s="54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4"/>
      <c r="B164" s="54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4"/>
      <c r="B165" s="54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4"/>
      <c r="B166" s="54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4"/>
      <c r="B167" s="54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4"/>
      <c r="B168" s="54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4"/>
      <c r="B169" s="54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4"/>
      <c r="B170" s="54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4"/>
      <c r="B171" s="54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2013-06-27T09:06:18Z</dcterms:created>
  <dcterms:modified xsi:type="dcterms:W3CDTF">2013-06-27T09:07:28Z</dcterms:modified>
  <cp:category/>
  <cp:version/>
  <cp:contentType/>
  <cp:contentStatus/>
</cp:coreProperties>
</file>