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<sst xmlns="http://schemas.openxmlformats.org/spreadsheetml/2006/main" count="95" uniqueCount="79">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</sst>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8062,21</v>
          </cell>
          <cell r="S95">
            <v>7883.9</v>
          </cell>
        </row>
        <row r="103">
          <cell r="K103" t="str">
            <v>4769,88</v>
          </cell>
          <cell r="S103">
            <v>4675.75</v>
          </cell>
        </row>
        <row r="107">
          <cell r="K107" t="str">
            <v>481,13</v>
          </cell>
          <cell r="S107">
            <v>482.95</v>
          </cell>
        </row>
        <row r="125">
          <cell r="K125" t="str">
            <v>1979,21</v>
          </cell>
          <cell r="S125">
            <v>1950.02</v>
          </cell>
        </row>
      </sheetData>
      <sheetData sheetId="2">
        <row r="35">
          <cell r="I35" t="str">
            <v>6242,73</v>
          </cell>
          <cell r="L35">
            <v>6243.4</v>
          </cell>
        </row>
        <row r="36">
          <cell r="I36" t="str">
            <v>7985,25</v>
          </cell>
          <cell r="L36">
            <v>7990.75</v>
          </cell>
        </row>
        <row r="146">
          <cell r="I146" t="str">
            <v>3751,58</v>
          </cell>
          <cell r="L146">
            <v>3762.19</v>
          </cell>
        </row>
      </sheetData>
      <sheetData sheetId="3">
        <row r="3">
          <cell r="D3">
            <v>41446</v>
          </cell>
          <cell r="L3" t="str">
            <v>514,1</v>
          </cell>
        </row>
        <row r="4">
          <cell r="D4">
            <v>41439</v>
          </cell>
          <cell r="L4" t="str">
            <v>519,4</v>
          </cell>
        </row>
        <row r="5">
          <cell r="D5">
            <v>41432</v>
          </cell>
          <cell r="L5" t="str">
            <v>515,8</v>
          </cell>
        </row>
      </sheetData>
      <sheetData sheetId="4">
        <row r="8">
          <cell r="C8">
            <v>6.52</v>
          </cell>
          <cell r="D8">
            <v>6.52</v>
          </cell>
          <cell r="E8">
            <v>7.36</v>
          </cell>
          <cell r="F8">
            <v>7.36</v>
          </cell>
        </row>
      </sheetData>
      <sheetData sheetId="5">
        <row r="7">
          <cell r="L7">
            <v>32.8766</v>
          </cell>
          <cell r="Q7">
            <v>32.709</v>
          </cell>
        </row>
        <row r="9">
          <cell r="L9">
            <v>42.8349</v>
          </cell>
          <cell r="Q9">
            <v>42.718</v>
          </cell>
        </row>
      </sheetData>
      <sheetData sheetId="6">
        <row r="86">
          <cell r="M86" t="str">
            <v>97,53</v>
          </cell>
          <cell r="P86">
            <v>97.05</v>
          </cell>
        </row>
        <row r="102">
          <cell r="M102" t="str">
            <v>538,00</v>
          </cell>
          <cell r="P102">
            <v>538.5</v>
          </cell>
        </row>
        <row r="105">
          <cell r="M105" t="str">
            <v>84,49</v>
          </cell>
          <cell r="P105">
            <v>83.88</v>
          </cell>
        </row>
      </sheetData>
      <sheetData sheetId="7">
        <row r="22">
          <cell r="P22">
            <v>41375</v>
          </cell>
          <cell r="Q22">
            <v>27841.2</v>
          </cell>
        </row>
        <row r="23">
          <cell r="P23">
            <v>41345</v>
          </cell>
          <cell r="Q23">
            <v>27465.9</v>
          </cell>
        </row>
        <row r="24">
          <cell r="P24">
            <v>41314</v>
          </cell>
          <cell r="Q24">
            <v>27173.6</v>
          </cell>
        </row>
      </sheetData>
      <sheetData sheetId="8">
        <row r="4">
          <cell r="J4" t="str">
            <v>891,2</v>
          </cell>
        </row>
        <row r="5">
          <cell r="J5" t="str">
            <v>1122,6</v>
          </cell>
        </row>
        <row r="6">
          <cell r="J6" t="str">
            <v>1120,8</v>
          </cell>
        </row>
        <row r="28">
          <cell r="J28" t="str">
            <v>687,2</v>
          </cell>
        </row>
        <row r="29">
          <cell r="J29" t="str">
            <v>1057,1</v>
          </cell>
        </row>
        <row r="30">
          <cell r="J30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1021.5</v>
          </cell>
          <cell r="AJ5">
            <v>971.6</v>
          </cell>
          <cell r="AK5">
            <v>795.4</v>
          </cell>
          <cell r="AL5">
            <v>759.3</v>
          </cell>
        </row>
      </sheetData>
      <sheetData sheetId="12">
        <row r="681">
          <cell r="C681">
            <v>103.2293</v>
          </cell>
        </row>
        <row r="686">
          <cell r="C686">
            <v>102.82</v>
          </cell>
        </row>
      </sheetData>
      <sheetData sheetId="13">
        <row r="681">
          <cell r="C681">
            <v>1201.55</v>
          </cell>
        </row>
        <row r="686">
          <cell r="C686">
            <v>1211.6</v>
          </cell>
        </row>
      </sheetData>
      <sheetData sheetId="14">
        <row r="681">
          <cell r="C681">
            <v>6721.93</v>
          </cell>
        </row>
        <row r="686">
          <cell r="C686">
            <v>6729.65</v>
          </cell>
        </row>
      </sheetData>
      <sheetData sheetId="15">
        <row r="681">
          <cell r="C681">
            <v>13809</v>
          </cell>
        </row>
        <row r="686">
          <cell r="C686">
            <v>13850</v>
          </cell>
        </row>
      </sheetData>
      <sheetData sheetId="16">
        <row r="681">
          <cell r="C681">
            <v>1771</v>
          </cell>
        </row>
        <row r="686">
          <cell r="C686">
            <v>1765</v>
          </cell>
        </row>
      </sheetData>
      <sheetData sheetId="17">
        <row r="681">
          <cell r="C681">
            <v>16.71</v>
          </cell>
        </row>
        <row r="686">
          <cell r="C686">
            <v>17.33</v>
          </cell>
        </row>
      </sheetData>
      <sheetData sheetId="18">
        <row r="681">
          <cell r="C681">
            <v>676</v>
          </cell>
        </row>
        <row r="686">
          <cell r="C686">
            <v>673.6</v>
          </cell>
        </row>
      </sheetData>
      <sheetData sheetId="19">
        <row r="681">
          <cell r="C681">
            <v>19339.4091</v>
          </cell>
        </row>
        <row r="686">
          <cell r="C686">
            <v>18875.95</v>
          </cell>
        </row>
      </sheetData>
      <sheetData sheetId="20">
        <row r="681">
          <cell r="C681">
            <v>47609.46</v>
          </cell>
        </row>
        <row r="686">
          <cell r="C686">
            <v>47171.98</v>
          </cell>
        </row>
      </sheetData>
      <sheetData sheetId="21">
        <row r="681">
          <cell r="C681">
            <v>13677.32</v>
          </cell>
        </row>
        <row r="686">
          <cell r="C686">
            <v>13213.55</v>
          </cell>
        </row>
      </sheetData>
      <sheetData sheetId="22">
        <row r="681">
          <cell r="C681">
            <v>1613.2</v>
          </cell>
        </row>
        <row r="686">
          <cell r="C686">
            <v>1603.26</v>
          </cell>
        </row>
      </sheetData>
      <sheetData sheetId="23">
        <row r="681">
          <cell r="C681">
            <v>3405.43</v>
          </cell>
        </row>
        <row r="686">
          <cell r="C686">
            <v>3376.22</v>
          </cell>
        </row>
      </sheetData>
      <sheetData sheetId="24">
        <row r="681">
          <cell r="C681">
            <v>15024.49</v>
          </cell>
        </row>
        <row r="686">
          <cell r="C686">
            <v>14910.14</v>
          </cell>
        </row>
      </sheetData>
      <sheetData sheetId="25">
        <row r="681">
          <cell r="C681">
            <v>1324.53</v>
          </cell>
        </row>
        <row r="686">
          <cell r="C686">
            <v>1313.23</v>
          </cell>
        </row>
      </sheetData>
      <sheetData sheetId="26">
        <row r="681">
          <cell r="C681">
            <v>1274.88</v>
          </cell>
        </row>
        <row r="686">
          <cell r="C686">
            <v>1262.77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4" sqref="C14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41453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41426</v>
      </c>
      <c r="E4" s="14">
        <f>IF(J4=2,F4-3,F4-1)</f>
        <v>41452</v>
      </c>
      <c r="F4" s="14">
        <f>I1</f>
        <v>41453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1319.01</v>
      </c>
      <c r="E6" s="19">
        <f>'[1]РТС'!C686</f>
        <v>1262.77</v>
      </c>
      <c r="F6" s="19">
        <f>'[1]РТС'!C681</f>
        <v>1274.88</v>
      </c>
      <c r="G6" s="20">
        <f>IF(ISERROR(F6/E6-1),"н/д",F6/E6-1)</f>
        <v>0.009590028271181605</v>
      </c>
      <c r="H6" s="20">
        <f>IF(ISERROR(F6/D6-1),"н/д",F6/D6-1)</f>
        <v>-0.03345691086496683</v>
      </c>
      <c r="I6" s="20">
        <f>IF(ISERROR(F6/C6-1),"н/д",F6/C6-1)</f>
        <v>-0.191117314891187</v>
      </c>
      <c r="J6" s="20">
        <f>IF(ISERROR(F6/B6-1),"н/д",F6/B6-1)</f>
        <v>-0.10859593566886905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1337.4</v>
      </c>
      <c r="E7" s="19">
        <f>'[1]ММВБ'!C686</f>
        <v>1313.23</v>
      </c>
      <c r="F7" s="19">
        <f>'[1]ММВБ'!C681</f>
        <v>1324.53</v>
      </c>
      <c r="G7" s="20">
        <f>IF(ISERROR(F7/E7-1),"н/д",F7/E7-1)</f>
        <v>0.008604737936233509</v>
      </c>
      <c r="H7" s="20">
        <f>IF(ISERROR(F7/D7-1),"н/д",F7/D7-1)</f>
        <v>-0.009623149394347275</v>
      </c>
      <c r="I7" s="20">
        <f>IF(ISERROR(F7/C7-1),"н/д",F7/C7-1)</f>
        <v>-0.12561888541212818</v>
      </c>
      <c r="J7" s="20">
        <f>IF(ISERROR(F7/B7-1),"н/д",F7/B7-1)</f>
        <v>-0.08549496323126649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15115.57</v>
      </c>
      <c r="E9" s="19">
        <f>'[1]DJIA (США)'!C686</f>
        <v>14910.14</v>
      </c>
      <c r="F9" s="19">
        <f>'[1]DJIA (США)'!C681</f>
        <v>15024.49</v>
      </c>
      <c r="G9" s="20">
        <f aca="true" t="shared" si="0" ref="G9:G15">IF(ISERROR(F9/E9-1),"н/д",F9/E9-1)</f>
        <v>0.007669277417918341</v>
      </c>
      <c r="H9" s="20">
        <f>IF(ISERROR(F9/D9-1),"н/д",F9/D9-1)</f>
        <v>-0.006025574953508195</v>
      </c>
      <c r="I9" s="20">
        <f>IF(ISERROR(F9/C9-1),"н/д",F9/C9-1)</f>
        <v>0.1225466573124161</v>
      </c>
      <c r="J9" s="20">
        <f aca="true" t="shared" si="1" ref="J9:J15">IF(ISERROR(F9/B9-1),"н/д",F9/B9-1)</f>
        <v>0.21557990222461787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3455.91</v>
      </c>
      <c r="E10" s="19">
        <f>'[1]NASDAQ Composite (США)'!C686</f>
        <v>3376.22</v>
      </c>
      <c r="F10" s="19">
        <f>'[1]NASDAQ Composite (США)'!C681</f>
        <v>3405.43</v>
      </c>
      <c r="G10" s="20">
        <f t="shared" si="0"/>
        <v>0.008651687390039742</v>
      </c>
      <c r="H10" s="20">
        <f aca="true" t="shared" si="2" ref="H10:H15">IF(ISERROR(F10/D10-1),"н/д",F10/D10-1)</f>
        <v>-0.014606861868509347</v>
      </c>
      <c r="I10" s="20">
        <f aca="true" t="shared" si="3" ref="I10:I15">IF(ISERROR(F10/C10-1),"н/д",F10/C10-1)</f>
        <v>0.0989476605535673</v>
      </c>
      <c r="J10" s="20">
        <f t="shared" si="1"/>
        <v>0.27343559583943566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1630.74</v>
      </c>
      <c r="E11" s="19">
        <f>'[1]S&amp;P500 (США)'!C686</f>
        <v>1603.26</v>
      </c>
      <c r="F11" s="19">
        <f>'[1]S&amp;P500 (США)'!C681</f>
        <v>1613.2</v>
      </c>
      <c r="G11" s="20">
        <f t="shared" si="0"/>
        <v>0.006199867769419942</v>
      </c>
      <c r="H11" s="20">
        <f>IF(ISERROR(F11/D11-1),"н/д",F11/D11-1)</f>
        <v>-0.010755853170953067</v>
      </c>
      <c r="I11" s="20">
        <f t="shared" si="3"/>
        <v>0.10350299954168918</v>
      </c>
      <c r="J11" s="20">
        <f t="shared" si="1"/>
        <v>0.26247039275396244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3920.67</v>
      </c>
      <c r="E12" s="19">
        <f>'[1]евр-индексы'!L146</f>
        <v>3762.19</v>
      </c>
      <c r="F12" s="19">
        <f>'[1]евр-индексы'!I146*1</f>
        <v>3751.58</v>
      </c>
      <c r="G12" s="20">
        <f t="shared" si="0"/>
        <v>-0.0028201659140022484</v>
      </c>
      <c r="H12" s="20">
        <f t="shared" si="2"/>
        <v>-0.04312783274287302</v>
      </c>
      <c r="I12" s="20">
        <f t="shared" si="3"/>
        <v>0.012410979088350427</v>
      </c>
      <c r="J12" s="20">
        <f t="shared" si="1"/>
        <v>0.19577606650177204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8285.8</v>
      </c>
      <c r="E13" s="19">
        <f>'[1]евр-индексы'!L36</f>
        <v>7990.75</v>
      </c>
      <c r="F13" s="19">
        <f>'[1]евр-индексы'!I36*1</f>
        <v>7985.25</v>
      </c>
      <c r="G13" s="20">
        <f t="shared" si="0"/>
        <v>-0.0006882958420674212</v>
      </c>
      <c r="H13" s="20">
        <f t="shared" si="2"/>
        <v>-0.03627290062516586</v>
      </c>
      <c r="I13" s="20">
        <f t="shared" si="3"/>
        <v>0.03760737958089</v>
      </c>
      <c r="J13" s="20">
        <f t="shared" si="1"/>
        <v>0.3181504542813376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6525.12</v>
      </c>
      <c r="E14" s="19">
        <f>'[1]евр-индексы'!L35</f>
        <v>6243.4</v>
      </c>
      <c r="F14" s="19">
        <f>'[1]евр-индексы'!I35*1</f>
        <v>6242.73</v>
      </c>
      <c r="G14" s="20">
        <f t="shared" si="0"/>
        <v>-0.00010731332286895157</v>
      </c>
      <c r="H14" s="20">
        <f t="shared" si="2"/>
        <v>-0.04327736501397683</v>
      </c>
      <c r="I14" s="20">
        <f t="shared" si="3"/>
        <v>0.031305600481065454</v>
      </c>
      <c r="J14" s="20">
        <f t="shared" si="1"/>
        <v>0.10497054700443198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13261.82</v>
      </c>
      <c r="E15" s="19">
        <f>'[1]Япония'!C686</f>
        <v>13213.55</v>
      </c>
      <c r="F15" s="19">
        <f>'[1]Япония'!C681</f>
        <v>13677.32</v>
      </c>
      <c r="G15" s="20">
        <f t="shared" si="0"/>
        <v>0.035098062216436965</v>
      </c>
      <c r="H15" s="20">
        <f t="shared" si="2"/>
        <v>0.03133054135857671</v>
      </c>
      <c r="I15" s="20">
        <f t="shared" si="3"/>
        <v>0.301602769683462</v>
      </c>
      <c r="J15" s="20">
        <f t="shared" si="1"/>
        <v>0.6301199222061538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8201.02</v>
      </c>
      <c r="E17" s="19">
        <f>'[1]азия-индексы'!S95*1</f>
        <v>7883.9</v>
      </c>
      <c r="F17" s="19">
        <f>'[1]азия-индексы'!K95*1</f>
        <v>8062.21</v>
      </c>
      <c r="G17" s="20">
        <f aca="true" t="shared" si="4" ref="G17:G22">IF(ISERROR(F17/E17-1),"н/д",F17/E17-1)</f>
        <v>0.022616978906378815</v>
      </c>
      <c r="H17" s="20">
        <f aca="true" t="shared" si="5" ref="H17:H22">IF(ISERROR(F17/D17-1),"н/д",F17/D17-1)</f>
        <v>-0.01692594335826525</v>
      </c>
      <c r="I17" s="20">
        <f aca="true" t="shared" si="6" ref="I17:I22">IF(ISERROR(F17/C17-1),"н/д",F17/C17-1)</f>
        <v>0.044103210967589845</v>
      </c>
      <c r="J17" s="20">
        <f aca="true" t="shared" si="7" ref="J17:J22">IF(ISERROR(F17/B17-1),"н/д",F17/B17-1)</f>
        <v>0.13663675941486297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517.03</v>
      </c>
      <c r="E18" s="19">
        <f>'[1]азия-индексы'!S107</f>
        <v>482.95</v>
      </c>
      <c r="F18" s="19">
        <f>'[1]азия-индексы'!K107*1</f>
        <v>481.13</v>
      </c>
      <c r="G18" s="20">
        <f t="shared" si="4"/>
        <v>-0.003768506056527565</v>
      </c>
      <c r="H18" s="20">
        <f t="shared" si="5"/>
        <v>-0.06943504245401622</v>
      </c>
      <c r="I18" s="20">
        <f>IF(ISERROR(F18/C18-1),"н/д",F18/C18-1)</f>
        <v>0.07596833348242238</v>
      </c>
      <c r="J18" s="20">
        <f t="shared" si="7"/>
        <v>0.4179240834610398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19610.48</v>
      </c>
      <c r="E19" s="19">
        <f>'[1]Индия'!C686</f>
        <v>18875.95</v>
      </c>
      <c r="F19" s="19">
        <f>'[1]Индия'!C681</f>
        <v>19339.4091</v>
      </c>
      <c r="G19" s="20">
        <f t="shared" si="4"/>
        <v>0.024552888728779143</v>
      </c>
      <c r="H19" s="20">
        <f t="shared" si="5"/>
        <v>-0.013822757015636511</v>
      </c>
      <c r="I19" s="20">
        <f t="shared" si="6"/>
        <v>-0.020418411631341837</v>
      </c>
      <c r="J19" s="20">
        <f t="shared" si="7"/>
        <v>0.22287394908035063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4971.35</v>
      </c>
      <c r="E20" s="19">
        <f>'[1]азия-индексы'!S103</f>
        <v>4675.75</v>
      </c>
      <c r="F20" s="19">
        <f>'[1]азия-индексы'!K103*1</f>
        <v>4769.88</v>
      </c>
      <c r="G20" s="20">
        <f t="shared" si="4"/>
        <v>0.020131529701117534</v>
      </c>
      <c r="H20" s="20">
        <f t="shared" si="5"/>
        <v>-0.04052621521317157</v>
      </c>
      <c r="I20" s="20">
        <f t="shared" si="6"/>
        <v>0.08453442289721225</v>
      </c>
      <c r="J20" s="20">
        <f>IF(ISERROR(F20/B20-1),"н/д",F20/B20-1)</f>
        <v>0.22648345234207667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2298.92</v>
      </c>
      <c r="E21" s="19">
        <f>'[1]азия-индексы'!S125</f>
        <v>1950.02</v>
      </c>
      <c r="F21" s="19">
        <f>'[1]азия-индексы'!K125*1</f>
        <v>1979.21</v>
      </c>
      <c r="G21" s="20">
        <f t="shared" si="4"/>
        <v>0.014969077240233553</v>
      </c>
      <c r="H21" s="20">
        <f t="shared" si="5"/>
        <v>-0.13906965009656713</v>
      </c>
      <c r="I21" s="20">
        <f t="shared" si="6"/>
        <v>-0.13042656860289892</v>
      </c>
      <c r="J21" s="20">
        <f t="shared" si="7"/>
        <v>-0.10041224836714202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53506.08</v>
      </c>
      <c r="E22" s="19">
        <f>'[1]Бразилия'!C686</f>
        <v>47171.98</v>
      </c>
      <c r="F22" s="19">
        <f>'[1]Бразилия'!C681</f>
        <v>47609.46</v>
      </c>
      <c r="G22" s="20">
        <f t="shared" si="4"/>
        <v>0.009274149611697258</v>
      </c>
      <c r="H22" s="20">
        <f t="shared" si="5"/>
        <v>-0.11020467206717444</v>
      </c>
      <c r="I22" s="20">
        <f t="shared" si="6"/>
        <v>-0.2312690550072708</v>
      </c>
      <c r="J22" s="20">
        <f t="shared" si="7"/>
        <v>-0.18755700689261867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101.81</v>
      </c>
      <c r="E24" s="19">
        <f>'[1]нефть Brent'!C686</f>
        <v>102.82</v>
      </c>
      <c r="F24" s="29">
        <f>'[1]нефть Brent'!C681</f>
        <v>103.2293</v>
      </c>
      <c r="G24" s="20">
        <f>IF(ISERROR(F24/E24-1),"н/д",F24/E24-1)</f>
        <v>0.003980743046100077</v>
      </c>
      <c r="H24" s="20">
        <f aca="true" t="shared" si="8" ref="H24:H33">IF(ISERROR(F24/D24-1),"н/д",F24/D24-1)</f>
        <v>0.013940673804144987</v>
      </c>
      <c r="I24" s="20">
        <f aca="true" t="shared" si="9" ref="I24:I33">IF(ISERROR(F24/C24-1),"н/д",F24/C24-1)</f>
        <v>-0.07017384255089176</v>
      </c>
      <c r="J24" s="20">
        <f>IF(ISERROR(F24/B24-1),"н/д",F24/B24-1)</f>
        <v>-0.08199822143174751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93.44999999999999</v>
      </c>
      <c r="E25" s="19">
        <f>'[1]сырье'!P86</f>
        <v>97.05</v>
      </c>
      <c r="F25" s="29">
        <f>'[1]сырье'!M86*1</f>
        <v>97.53</v>
      </c>
      <c r="G25" s="20">
        <f aca="true" t="shared" si="10" ref="G25:G33">IF(ISERROR(F25/E25-1),"н/д",F25/E25-1)</f>
        <v>0.004945904173106586</v>
      </c>
      <c r="H25" s="20">
        <f t="shared" si="8"/>
        <v>0.04365971107544153</v>
      </c>
      <c r="I25" s="20">
        <f t="shared" si="9"/>
        <v>0.04690854443967374</v>
      </c>
      <c r="J25" s="20">
        <f aca="true" t="shared" si="11" ref="J25:J31">IF(ISERROR(F25/B25-1),"н/д",F25/B25-1)</f>
        <v>-0.03731122297897527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1411.9</v>
      </c>
      <c r="E26" s="19">
        <f>'[1]Золото'!C686</f>
        <v>1211.6</v>
      </c>
      <c r="F26" s="19">
        <f>'[1]Золото'!C681</f>
        <v>1201.55</v>
      </c>
      <c r="G26" s="20">
        <f t="shared" si="10"/>
        <v>-0.008294816771211577</v>
      </c>
      <c r="H26" s="20">
        <f t="shared" si="8"/>
        <v>-0.14898363906792278</v>
      </c>
      <c r="I26" s="20">
        <f t="shared" si="9"/>
        <v>-0.2771327156780171</v>
      </c>
      <c r="J26" s="20">
        <f t="shared" si="11"/>
        <v>-0.2528149635961334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7342.53</v>
      </c>
      <c r="E27" s="19">
        <f>'[1]Медь'!C686</f>
        <v>6729.65</v>
      </c>
      <c r="F27" s="19">
        <f>'[1]Медь'!C681</f>
        <v>6721.93</v>
      </c>
      <c r="G27" s="20">
        <f t="shared" si="10"/>
        <v>-0.0011471621852546798</v>
      </c>
      <c r="H27" s="20">
        <f t="shared" si="8"/>
        <v>-0.08452127536421361</v>
      </c>
      <c r="I27" s="20">
        <f t="shared" si="9"/>
        <v>-0.16966259934629702</v>
      </c>
      <c r="J27" s="20">
        <f t="shared" si="11"/>
        <v>-0.10743086660594259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15185</v>
      </c>
      <c r="E28" s="19">
        <f>'[1]Никель'!C686</f>
        <v>13850</v>
      </c>
      <c r="F28" s="19">
        <f>'[1]Никель'!C681</f>
        <v>13809</v>
      </c>
      <c r="G28" s="20">
        <f t="shared" si="10"/>
        <v>-0.00296028880866428</v>
      </c>
      <c r="H28" s="20">
        <f t="shared" si="8"/>
        <v>-0.09061573921633193</v>
      </c>
      <c r="I28" s="20">
        <f t="shared" si="9"/>
        <v>-0.20294372294372298</v>
      </c>
      <c r="J28" s="20">
        <f t="shared" si="11"/>
        <v>-0.2770182794348509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1925</v>
      </c>
      <c r="E29" s="19">
        <f>'[1]Алюминий'!C686</f>
        <v>1765</v>
      </c>
      <c r="F29" s="19">
        <f>'[1]Алюминий'!C681</f>
        <v>1771</v>
      </c>
      <c r="G29" s="20">
        <f t="shared" si="10"/>
        <v>0.0033994334277620553</v>
      </c>
      <c r="H29" s="20">
        <f t="shared" si="8"/>
        <v>-0.07999999999999996</v>
      </c>
      <c r="I29" s="20">
        <f t="shared" si="9"/>
        <v>-0.1432027092404451</v>
      </c>
      <c r="J29" s="20">
        <f t="shared" si="11"/>
        <v>-0.15986831291234682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82.36</v>
      </c>
      <c r="E30" s="19">
        <f>'[1]сырье'!P105</f>
        <v>83.88</v>
      </c>
      <c r="F30" s="19" t="str">
        <f>'[1]сырье'!M105</f>
        <v>84,49</v>
      </c>
      <c r="G30" s="20">
        <f t="shared" si="10"/>
        <v>0.007272293752980552</v>
      </c>
      <c r="H30" s="20">
        <f t="shared" si="8"/>
        <v>0.025862068965517127</v>
      </c>
      <c r="I30" s="20">
        <f t="shared" si="9"/>
        <v>0.12473375931842368</v>
      </c>
      <c r="J30" s="20">
        <f t="shared" si="11"/>
        <v>-0.12391124014931565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16.55</v>
      </c>
      <c r="E31" s="19">
        <f>'[1]Сахар'!C686</f>
        <v>17.33</v>
      </c>
      <c r="F31" s="19">
        <f>'[1]Сахар'!C681</f>
        <v>16.71</v>
      </c>
      <c r="G31" s="20">
        <f t="shared" si="10"/>
        <v>-0.03577611079053655</v>
      </c>
      <c r="H31" s="20">
        <f t="shared" si="8"/>
        <v>0.009667673716012182</v>
      </c>
      <c r="I31" s="20">
        <f t="shared" si="9"/>
        <v>-0.11399787910922576</v>
      </c>
      <c r="J31" s="20">
        <f t="shared" si="11"/>
        <v>-0.2825246887075997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560</v>
      </c>
      <c r="E32" s="19">
        <f>'[1]сырье'!P102</f>
        <v>538.5</v>
      </c>
      <c r="F32" s="19">
        <f>'[1]сырье'!M102*1</f>
        <v>538</v>
      </c>
      <c r="G32" s="20">
        <f t="shared" si="10"/>
        <v>-0.0009285051067781103</v>
      </c>
      <c r="H32" s="20">
        <f t="shared" si="8"/>
        <v>-0.03928571428571426</v>
      </c>
      <c r="I32" s="20">
        <f t="shared" si="9"/>
        <v>-0.2188747731397459</v>
      </c>
      <c r="J32" s="20">
        <f>IF(ISERROR(F32/B32-1),"н/д",F32/B32-1)</f>
        <v>-0.17484662576687116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f>708.6/100/0.027*D41</f>
        <v>8202.93731111111</v>
      </c>
      <c r="E33" s="19">
        <f>'[1]Пшеница'!C686/100/0.027*E41</f>
        <v>8202.102874074075</v>
      </c>
      <c r="F33" s="19">
        <f>'[1]Пшеница'!C681/100/0.027*F41</f>
        <v>8189.364444444444</v>
      </c>
      <c r="G33" s="20">
        <f t="shared" si="10"/>
        <v>-0.0015530687465400428</v>
      </c>
      <c r="H33" s="20">
        <f t="shared" si="8"/>
        <v>-0.0016546349376925784</v>
      </c>
      <c r="I33" s="20">
        <f t="shared" si="9"/>
        <v>-0.029852571496582048</v>
      </c>
      <c r="J33" s="20">
        <f>IF(ISERROR(F33/B33-1),"н/д",F33/B33-1)</f>
        <v>-0.0160917390249371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41426</v>
      </c>
      <c r="E35" s="14">
        <f>E4</f>
        <v>41452</v>
      </c>
      <c r="F35" s="32">
        <f>I1</f>
        <v>41453</v>
      </c>
      <c r="G35" s="33"/>
      <c r="H35" s="34"/>
      <c r="I35" s="33"/>
      <c r="J35" s="35">
        <f>WEEKDAY(F35)</f>
        <v>6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971.6</v>
      </c>
      <c r="F37" s="19">
        <f>'[1]ост. ср-тв на кс'!AI5</f>
        <v>1021.5</v>
      </c>
      <c r="G37" s="20">
        <f t="shared" si="12"/>
        <v>0.05135858377933311</v>
      </c>
      <c r="H37" s="20">
        <f aca="true" t="shared" si="13" ref="H37:H42">IF(ISERROR(F37/D37-1),"н/д",F37/D37-1)</f>
        <v>-0.028438272779151674</v>
      </c>
      <c r="I37" s="20">
        <f aca="true" t="shared" si="14" ref="I37:I42">IF(ISERROR(F37/C37-1),"н/д",F37/C37-1)</f>
        <v>-0.252469813391877</v>
      </c>
      <c r="J37" s="20">
        <f aca="true" t="shared" si="15" ref="J37:J42">IF(ISERROR(F37/B37-1),"н/д",F37/B37-1)</f>
        <v>0.040859995924189985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759.3</v>
      </c>
      <c r="F38" s="19">
        <f>'[1]ост. ср-тв на кс'!AK5</f>
        <v>795.4</v>
      </c>
      <c r="G38" s="20">
        <f t="shared" si="12"/>
        <v>0.04754379033320166</v>
      </c>
      <c r="H38" s="20">
        <f t="shared" si="13"/>
        <v>0.017005498018156207</v>
      </c>
      <c r="I38" s="20">
        <f t="shared" si="14"/>
        <v>-0.1898553676919943</v>
      </c>
      <c r="J38" s="20">
        <f t="shared" si="15"/>
        <v>0.0814411964649897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6.52</v>
      </c>
      <c r="F39" s="28">
        <f>'[1]mibid-mibor'!D8</f>
        <v>6.52</v>
      </c>
      <c r="G39" s="20">
        <f t="shared" si="12"/>
        <v>0</v>
      </c>
      <c r="H39" s="20">
        <f t="shared" si="13"/>
        <v>0</v>
      </c>
      <c r="I39" s="20">
        <f t="shared" si="14"/>
        <v>-0.0268656716417911</v>
      </c>
      <c r="J39" s="20">
        <f t="shared" si="15"/>
        <v>0.026771653543307128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7.36</v>
      </c>
      <c r="F40" s="28">
        <f>'[1]mibid-mibor'!F8</f>
        <v>7.36</v>
      </c>
      <c r="G40" s="20">
        <f t="shared" si="12"/>
        <v>0</v>
      </c>
      <c r="H40" s="20">
        <f t="shared" si="13"/>
        <v>-0.0027100271002709064</v>
      </c>
      <c r="I40" s="20">
        <f t="shared" si="14"/>
        <v>-0.02257636122177953</v>
      </c>
      <c r="J40" s="20">
        <f t="shared" si="15"/>
        <v>-0.004059539918809141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32.8766</v>
      </c>
      <c r="F41" s="28">
        <f>'[1]МакроDelay'!Q7</f>
        <v>32.709</v>
      </c>
      <c r="G41" s="20">
        <f>IF(ISERROR(F41/E41-1),"н/д",F41/E41-1)</f>
        <v>-0.005097850750990118</v>
      </c>
      <c r="H41" s="20">
        <f>IF(ISERROR(F41/D41-1),"н/д",F41/D41-1)</f>
        <v>0.04649042260821168</v>
      </c>
      <c r="I41" s="20">
        <f t="shared" si="14"/>
        <v>0.07692105081207812</v>
      </c>
      <c r="J41" s="20">
        <f t="shared" si="15"/>
        <v>0.015928944024547365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42.8349</v>
      </c>
      <c r="F42" s="28">
        <f>'[1]МакроDelay'!Q9</f>
        <v>42.718</v>
      </c>
      <c r="G42" s="20">
        <f t="shared" si="12"/>
        <v>-0.002729083060775017</v>
      </c>
      <c r="H42" s="20">
        <f t="shared" si="13"/>
        <v>0.0460919095499539</v>
      </c>
      <c r="I42" s="20">
        <f t="shared" si="14"/>
        <v>0.061881348095633504</v>
      </c>
      <c r="J42" s="20">
        <f t="shared" si="15"/>
        <v>0.025118390249048828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41432</v>
      </c>
      <c r="E43" s="37">
        <f>'[1]ЗВР-cbr'!D4</f>
        <v>41439</v>
      </c>
      <c r="F43" s="37">
        <f>'[1]ЗВР-cbr'!D3</f>
        <v>41446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515,8</v>
      </c>
      <c r="E44" s="19" t="str">
        <f>'[1]ЗВР-cbr'!L4</f>
        <v>519,4</v>
      </c>
      <c r="F44" s="19" t="str">
        <f>'[1]ЗВР-cbr'!L3</f>
        <v>514,1</v>
      </c>
      <c r="G44" s="20">
        <f>IF(ISERROR(F44/E44-1),"н/д",F44/E44-1)</f>
        <v>-0.010204081632652962</v>
      </c>
      <c r="H44" s="20"/>
      <c r="I44" s="20">
        <f>IF(ISERROR(F44/C44-1),"н/д",F44/C44-1)</f>
        <v>0.032329317269076396</v>
      </c>
      <c r="J44" s="20">
        <f>IF(ISERROR(F44/B44-1),"н/д",F44/B44-1)</f>
        <v>0.17454877770162214</v>
      </c>
      <c r="K44" s="13"/>
    </row>
    <row r="45" spans="1:11" ht="18.75">
      <c r="A45" s="39"/>
      <c r="B45" s="37">
        <v>40909</v>
      </c>
      <c r="C45" s="37">
        <v>41275</v>
      </c>
      <c r="D45" s="37">
        <v>41426</v>
      </c>
      <c r="E45" s="37">
        <v>41442</v>
      </c>
      <c r="F45" s="37">
        <v>41449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</v>
      </c>
      <c r="E46" s="41">
        <v>3.4</v>
      </c>
      <c r="F46" s="41">
        <v>3.5</v>
      </c>
      <c r="G46" s="20">
        <f>IF(ISERROR(F46-E46),"н/д",F46-E46)/100</f>
        <v>0.0010000000000000009</v>
      </c>
      <c r="H46" s="20">
        <f>IF(ISERROR(F46-D46),"н/д",F46-D46)/100</f>
        <v>0.005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41314</v>
      </c>
      <c r="E47" s="43">
        <f>'[1]M2'!P23</f>
        <v>41345</v>
      </c>
      <c r="F47" s="43">
        <f>'[1]M2'!P22</f>
        <v>41375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27173.6</v>
      </c>
      <c r="E48" s="19">
        <f>'[1]M2'!Q23</f>
        <v>27465.9</v>
      </c>
      <c r="F48" s="19">
        <f>'[1]M2'!Q22</f>
        <v>27841.2</v>
      </c>
      <c r="G48" s="20"/>
      <c r="H48" s="20">
        <f>IF(ISERROR(F48/D48-1),"н/д",F48/D48-1)</f>
        <v>0.02456796302293407</v>
      </c>
      <c r="I48" s="20">
        <f>IF(ISERROR(F48/C48-1),"н/д",F48/C48-1)</f>
        <v>0.13715991847437636</v>
      </c>
      <c r="J48" s="20">
        <f>IF(ISERROR(F48/B48-1),"н/д",F48/B48-1)</f>
        <v>0.3912322168309854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41334</v>
      </c>
      <c r="E50" s="43">
        <v>41365</v>
      </c>
      <c r="F50" s="43">
        <v>41395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41334</v>
      </c>
      <c r="E54" s="43">
        <v>41365</v>
      </c>
      <c r="F54" s="43">
        <v>41395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1120.8</v>
      </c>
      <c r="E55" s="19">
        <f>'[1]Дох-Расх фед.б.'!J5*1</f>
        <v>1122.6</v>
      </c>
      <c r="F55" s="19">
        <f>'[1]Дох-Расх фед.б.'!J4*1</f>
        <v>891.2</v>
      </c>
      <c r="G55" s="20">
        <f>IF(ISERROR(F55/E55-1),"н/д",F55/E55-1)</f>
        <v>-0.2061286299661499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1002.3</v>
      </c>
      <c r="E56" s="19">
        <f>'[1]Дох-Расх фед.б.'!J29*1</f>
        <v>1057.1</v>
      </c>
      <c r="F56" s="19">
        <f>'[1]Дох-Расх фед.б.'!J28*1</f>
        <v>687.2</v>
      </c>
      <c r="G56" s="20">
        <f>IF(ISERROR(F56/E56-1),"н/д",F56/E56-1)</f>
        <v>-0.3499195913347838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118.5</v>
      </c>
      <c r="E57" s="25">
        <f>E55-E56</f>
        <v>65.5</v>
      </c>
      <c r="F57" s="19">
        <f>F55-F56</f>
        <v>204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41275</v>
      </c>
      <c r="E64" s="43">
        <v>41306</v>
      </c>
      <c r="F64" s="43">
        <v>41334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14251.046</v>
      </c>
      <c r="E65" s="19">
        <v>14069.26</v>
      </c>
      <c r="F65" s="19">
        <v>14396.193</v>
      </c>
      <c r="G65" s="20">
        <f>IF(ISERROR(F65/E65-1),"н/д",F65/E65-1)</f>
        <v>0.02323739841327832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6</v>
      </c>
      <c r="E66" s="19">
        <v>5.8</v>
      </c>
      <c r="F66" s="19">
        <v>5.7</v>
      </c>
      <c r="G66" s="20">
        <f>IF(ISERROR(F66/E66-1),"н/д",F66/E66-1)</f>
        <v>-0.01724137931034475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2013-06-28T09:05:43Z</dcterms:created>
  <dcterms:modified xsi:type="dcterms:W3CDTF">2013-06-28T09:06:38Z</dcterms:modified>
  <cp:category/>
  <cp:version/>
  <cp:contentType/>
  <cp:contentStatus/>
</cp:coreProperties>
</file>