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<sst xmlns="http://schemas.openxmlformats.org/spreadsheetml/2006/main" count="96" uniqueCount="80">
  <si>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</si>
  <si>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</si>
  <si>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</si>
  <si>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</si>
  <si>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</si>
  <si>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</si>
  <si>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</si>
  <si>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</si>
  <si>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</si>
  <si>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</si>
  <si>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</si>
  <si>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</si>
  <si>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</si>
  <si>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</si>
  <si>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</si>
  <si>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</si>
  <si>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</si>
  <si>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</si>
  <si>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</si>
  <si>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</si>
  <si>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</si>
  <si>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</si>
  <si>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</si>
  <si>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</si>
  <si>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</si>
  <si>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</si>
  <si>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</si>
  <si>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</si>
  <si>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</si>
  <si>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</si>
  <si>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</si>
  <si>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</si>
  <si>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</si>
  <si>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</si>
  <si>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</si>
  <si>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</si>
  <si>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</si>
  <si>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</si>
  <si>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</si>
  <si>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</si>
  <si>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83,62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</si>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</sst>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8036,00</v>
          </cell>
          <cell r="S95">
            <v>8062.21</v>
          </cell>
        </row>
        <row r="103">
          <cell r="K103" t="str">
            <v>4788,45</v>
          </cell>
          <cell r="S103">
            <v>4818.9</v>
          </cell>
        </row>
        <row r="107">
          <cell r="K107" t="str">
            <v>480,04</v>
          </cell>
          <cell r="S107">
            <v>481.13</v>
          </cell>
        </row>
        <row r="125">
          <cell r="K125" t="str">
            <v>1995,24</v>
          </cell>
          <cell r="S125">
            <v>1979.2</v>
          </cell>
        </row>
      </sheetData>
      <sheetData sheetId="2">
        <row r="35">
          <cell r="I35" t="str">
            <v>6221,94</v>
          </cell>
          <cell r="L35">
            <v>6215.469999999999</v>
          </cell>
        </row>
        <row r="36">
          <cell r="I36" t="str">
            <v>7907,22</v>
          </cell>
          <cell r="L36">
            <v>7959.22</v>
          </cell>
        </row>
        <row r="146">
          <cell r="I146" t="str">
            <v>3729,34</v>
          </cell>
          <cell r="L146">
            <v>3738.9100000000003</v>
          </cell>
        </row>
      </sheetData>
      <sheetData sheetId="3">
        <row r="3">
          <cell r="D3">
            <v>41446</v>
          </cell>
          <cell r="L3" t="str">
            <v>514,1</v>
          </cell>
        </row>
        <row r="4">
          <cell r="D4">
            <v>41439</v>
          </cell>
          <cell r="L4" t="str">
            <v>519,4</v>
          </cell>
        </row>
        <row r="5">
          <cell r="D5">
            <v>41432</v>
          </cell>
          <cell r="L5" t="str">
            <v>515,8</v>
          </cell>
        </row>
      </sheetData>
      <sheetData sheetId="4">
        <row r="8">
          <cell r="C8">
            <v>6.54</v>
          </cell>
          <cell r="D8">
            <v>6.54</v>
          </cell>
          <cell r="E8">
            <v>7.39</v>
          </cell>
          <cell r="F8">
            <v>7.39</v>
          </cell>
        </row>
      </sheetData>
      <sheetData sheetId="5">
        <row r="7">
          <cell r="L7">
            <v>32.8766</v>
          </cell>
          <cell r="Q7">
            <v>32.709</v>
          </cell>
        </row>
        <row r="9">
          <cell r="L9">
            <v>42.8349</v>
          </cell>
          <cell r="Q9">
            <v>42.718</v>
          </cell>
        </row>
      </sheetData>
      <sheetData sheetId="6">
        <row r="86">
          <cell r="M86" t="str">
            <v>96,57</v>
          </cell>
          <cell r="P86">
            <v>96.55999999999999</v>
          </cell>
        </row>
        <row r="102">
          <cell r="M102" t="str">
            <v>505,75</v>
          </cell>
          <cell r="P102">
            <v>511</v>
          </cell>
        </row>
        <row r="105">
          <cell r="M105" t="str">
            <v>83,62</v>
          </cell>
          <cell r="P105">
            <v>84.01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1002.5</v>
          </cell>
          <cell r="AJ5">
            <v>1021.5</v>
          </cell>
          <cell r="AK5">
            <v>773</v>
          </cell>
          <cell r="AL5">
            <v>795.4</v>
          </cell>
        </row>
      </sheetData>
      <sheetData sheetId="12">
        <row r="688">
          <cell r="C688">
            <v>101.8089</v>
          </cell>
        </row>
        <row r="693">
          <cell r="C693">
            <v>101.72</v>
          </cell>
        </row>
      </sheetData>
      <sheetData sheetId="13">
        <row r="688">
          <cell r="C688">
            <v>1241.05</v>
          </cell>
        </row>
        <row r="693">
          <cell r="C693">
            <v>1223.7</v>
          </cell>
        </row>
      </sheetData>
      <sheetData sheetId="14">
        <row r="688">
          <cell r="C688">
            <v>6846.38</v>
          </cell>
        </row>
        <row r="693">
          <cell r="C693">
            <v>6740.67</v>
          </cell>
        </row>
      </sheetData>
      <sheetData sheetId="15">
        <row r="688">
          <cell r="C688">
            <v>13805</v>
          </cell>
        </row>
        <row r="693">
          <cell r="C693">
            <v>13710</v>
          </cell>
        </row>
      </sheetData>
      <sheetData sheetId="16">
        <row r="688">
          <cell r="C688">
            <v>1782.53</v>
          </cell>
        </row>
        <row r="693">
          <cell r="C693">
            <v>1773</v>
          </cell>
        </row>
      </sheetData>
      <sheetData sheetId="17">
        <row r="688">
          <cell r="C688">
            <v>16.7</v>
          </cell>
        </row>
        <row r="693">
          <cell r="C693">
            <v>17.01</v>
          </cell>
        </row>
      </sheetData>
      <sheetData sheetId="18">
        <row r="688">
          <cell r="C688">
            <v>660.4286</v>
          </cell>
        </row>
        <row r="693">
          <cell r="C693">
            <v>657.6</v>
          </cell>
        </row>
      </sheetData>
      <sheetData sheetId="19">
        <row r="688">
          <cell r="C688">
            <v>19530.8068</v>
          </cell>
        </row>
        <row r="693">
          <cell r="C693">
            <v>19395.81</v>
          </cell>
        </row>
      </sheetData>
      <sheetData sheetId="20">
        <row r="688">
          <cell r="C688">
            <v>47457.13</v>
          </cell>
        </row>
        <row r="693">
          <cell r="C693">
            <v>47609.46</v>
          </cell>
        </row>
      </sheetData>
      <sheetData sheetId="21">
        <row r="688">
          <cell r="C688">
            <v>13852.5</v>
          </cell>
        </row>
        <row r="693">
          <cell r="C693">
            <v>13677.32</v>
          </cell>
        </row>
      </sheetData>
      <sheetData sheetId="22">
        <row r="688">
          <cell r="C688">
            <v>1606.28</v>
          </cell>
        </row>
        <row r="693">
          <cell r="C693">
            <v>1613.2</v>
          </cell>
        </row>
      </sheetData>
      <sheetData sheetId="23">
        <row r="688">
          <cell r="C688">
            <v>3403.25</v>
          </cell>
        </row>
        <row r="693">
          <cell r="C693">
            <v>3401.86</v>
          </cell>
        </row>
      </sheetData>
      <sheetData sheetId="24">
        <row r="688">
          <cell r="C688">
            <v>14909.6</v>
          </cell>
        </row>
        <row r="693">
          <cell r="C693">
            <v>15024.49</v>
          </cell>
        </row>
      </sheetData>
      <sheetData sheetId="25">
        <row r="688">
          <cell r="C688">
            <v>1325.38</v>
          </cell>
        </row>
        <row r="693">
          <cell r="C693">
            <v>1330.46</v>
          </cell>
        </row>
      </sheetData>
      <sheetData sheetId="26">
        <row r="688">
          <cell r="C688">
            <v>1270.34</v>
          </cell>
        </row>
        <row r="693">
          <cell r="C693">
            <v>1275.44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41456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41453</v>
      </c>
      <c r="F4" s="14">
        <f>I1</f>
        <v>41456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1270.34</v>
      </c>
      <c r="E6" s="19">
        <f>'[1]РТС'!C693</f>
        <v>1275.44</v>
      </c>
      <c r="F6" s="19">
        <f>'[1]РТС'!C688</f>
        <v>1270.34</v>
      </c>
      <c r="G6" s="20">
        <f>IF(ISERROR(F6/E6-1),"н/д",F6/E6-1)</f>
        <v>-0.003998620084049498</v>
      </c>
      <c r="H6" s="20">
        <f>IF(ISERROR(F6/D6-1),"н/д",F6/D6-1)</f>
        <v>0</v>
      </c>
      <c r="I6" s="20">
        <f>IF(ISERROR(F6/C6-1),"н/д",F6/C6-1)</f>
        <v>-0.19399784277647358</v>
      </c>
      <c r="J6" s="20">
        <f>IF(ISERROR(F6/B6-1),"н/д",F6/B6-1)</f>
        <v>-0.11177033204504838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1325.38</v>
      </c>
      <c r="E7" s="19">
        <f>'[1]ММВБ'!C693</f>
        <v>1330.46</v>
      </c>
      <c r="F7" s="19">
        <f>'[1]ММВБ'!C688</f>
        <v>1325.38</v>
      </c>
      <c r="G7" s="20">
        <f>IF(ISERROR(F7/E7-1),"н/д",F7/E7-1)</f>
        <v>-0.0038182282819475555</v>
      </c>
      <c r="H7" s="20">
        <f>IF(ISERROR(F7/D7-1),"н/д",F7/D7-1)</f>
        <v>0</v>
      </c>
      <c r="I7" s="20">
        <f>IF(ISERROR(F7/C7-1),"н/д",F7/C7-1)</f>
        <v>-0.12505776263846524</v>
      </c>
      <c r="J7" s="20">
        <f>IF(ISERROR(F7/B7-1),"н/д",F7/B7-1)</f>
        <v>-0.08490809144938649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(США)'!C693</f>
        <v>15024.49</v>
      </c>
      <c r="F9" s="19">
        <f>'[1]DJIA (США)'!C688</f>
        <v>14909.6</v>
      </c>
      <c r="G9" s="20">
        <f aca="true" t="shared" si="0" ref="G9:G15">IF(ISERROR(F9/E9-1),"н/д",F9/E9-1)</f>
        <v>-0.007646848578554022</v>
      </c>
      <c r="H9" s="20">
        <f>IF(ISERROR(F9/D9-1),"н/д",F9/D9-1)</f>
        <v>0</v>
      </c>
      <c r="I9" s="20">
        <f>IF(ISERROR(F9/C9-1),"н/д",F9/C9-1)</f>
        <v>0.11396271300158611</v>
      </c>
      <c r="J9" s="20">
        <f aca="true" t="shared" si="1" ref="J9:J15">IF(ISERROR(F9/B9-1),"н/д",F9/B9-1)</f>
        <v>0.20628454677717278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(США)'!C693</f>
        <v>3401.86</v>
      </c>
      <c r="F10" s="19">
        <f>'[1]NASDAQ Composite (США)'!C688</f>
        <v>3403.25</v>
      </c>
      <c r="G10" s="20">
        <f t="shared" si="0"/>
        <v>0.0004086000011758184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0.09824416469547992</v>
      </c>
      <c r="J10" s="20">
        <f t="shared" si="1"/>
        <v>0.272620400812984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(США)'!C693</f>
        <v>1613.2</v>
      </c>
      <c r="F11" s="19">
        <f>'[1]S&amp;P500 (США)'!C688</f>
        <v>1606.28</v>
      </c>
      <c r="G11" s="20">
        <f t="shared" si="0"/>
        <v>-0.004289610711629144</v>
      </c>
      <c r="H11" s="20">
        <f>IF(ISERROR(F11/D11-1),"н/д",F11/D11-1)</f>
        <v>0</v>
      </c>
      <c r="I11" s="20">
        <f t="shared" si="3"/>
        <v>0.09876940125454037</v>
      </c>
      <c r="J11" s="20">
        <f t="shared" si="1"/>
        <v>0.25705488623409045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3729.34</v>
      </c>
      <c r="E12" s="19">
        <f>'[1]евр-индексы'!L146</f>
        <v>3738.9100000000003</v>
      </c>
      <c r="F12" s="19">
        <f>'[1]евр-индексы'!I146*1</f>
        <v>3729.34</v>
      </c>
      <c r="G12" s="20">
        <f t="shared" si="0"/>
        <v>-0.0025595695002019747</v>
      </c>
      <c r="H12" s="20">
        <f t="shared" si="2"/>
        <v>0</v>
      </c>
      <c r="I12" s="20">
        <f t="shared" si="3"/>
        <v>0.006409235776219324</v>
      </c>
      <c r="J12" s="20">
        <f t="shared" si="1"/>
        <v>0.18868730397531674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7907.22</v>
      </c>
      <c r="E13" s="19">
        <f>'[1]евр-индексы'!L36</f>
        <v>7959.22</v>
      </c>
      <c r="F13" s="19">
        <f>'[1]евр-индексы'!I36*1</f>
        <v>7907.22</v>
      </c>
      <c r="G13" s="20">
        <f t="shared" si="0"/>
        <v>-0.006533303514665967</v>
      </c>
      <c r="H13" s="20">
        <f t="shared" si="2"/>
        <v>0</v>
      </c>
      <c r="I13" s="20">
        <f t="shared" si="3"/>
        <v>0.027468122346777424</v>
      </c>
      <c r="J13" s="20">
        <f t="shared" si="1"/>
        <v>0.3052697955733983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6221.94</v>
      </c>
      <c r="E14" s="19">
        <f>'[1]евр-индексы'!L35</f>
        <v>6215.469999999999</v>
      </c>
      <c r="F14" s="19">
        <f>'[1]евр-индексы'!I35*1</f>
        <v>6221.94</v>
      </c>
      <c r="G14" s="20">
        <f t="shared" si="0"/>
        <v>0.0010409510463409433</v>
      </c>
      <c r="H14" s="20">
        <f t="shared" si="2"/>
        <v>0</v>
      </c>
      <c r="I14" s="20">
        <f t="shared" si="3"/>
        <v>0.027871070486335414</v>
      </c>
      <c r="J14" s="20">
        <f t="shared" si="1"/>
        <v>0.10129069257019863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'[1]Япония'!C693</f>
        <v>13677.32</v>
      </c>
      <c r="F15" s="19">
        <f>'[1]Япония'!C688</f>
        <v>13852.5</v>
      </c>
      <c r="G15" s="20">
        <f t="shared" si="0"/>
        <v>0.012808064737828806</v>
      </c>
      <c r="H15" s="20">
        <f t="shared" si="2"/>
        <v>0</v>
      </c>
      <c r="I15" s="20">
        <f t="shared" si="3"/>
        <v>0.31827378222050506</v>
      </c>
      <c r="J15" s="20">
        <f t="shared" si="1"/>
        <v>0.6509986037001945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8062.21</v>
      </c>
      <c r="F17" s="19">
        <f>'[1]азия-индексы'!K95*1</f>
        <v>8036</v>
      </c>
      <c r="G17" s="20">
        <f aca="true" t="shared" si="4" ref="G17:G22">IF(ISERROR(F17/E17-1),"н/д",F17/E17-1)</f>
        <v>-0.003250969647280333</v>
      </c>
      <c r="H17" s="20">
        <f aca="true" t="shared" si="5" ref="H17:H22">IF(ISERROR(F17/D17-1),"н/д",F17/D17-1)</f>
        <v>0</v>
      </c>
      <c r="I17" s="20">
        <f aca="true" t="shared" si="6" ref="I17:I22">IF(ISERROR(F17/C17-1),"н/д",F17/C17-1)</f>
        <v>0.04070886312010624</v>
      </c>
      <c r="J17" s="20">
        <f aca="true" t="shared" si="7" ref="J17:J22">IF(ISERROR(F17/B17-1),"н/д",F17/B17-1)</f>
        <v>0.1329415878100222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480.04</v>
      </c>
      <c r="E18" s="19">
        <f>'[1]азия-индексы'!S107</f>
        <v>481.13</v>
      </c>
      <c r="F18" s="19">
        <f>'[1]азия-индексы'!K107*1</f>
        <v>480.04</v>
      </c>
      <c r="G18" s="20">
        <f t="shared" si="4"/>
        <v>-0.0022654999688233035</v>
      </c>
      <c r="H18" s="20">
        <f t="shared" si="5"/>
        <v>0</v>
      </c>
      <c r="I18" s="20">
        <f>IF(ISERROR(F18/C18-1),"н/д",F18/C18-1)</f>
        <v>0.07353072725646315</v>
      </c>
      <c r="J18" s="20">
        <f t="shared" si="7"/>
        <v>0.4147117764941648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19530.8068</v>
      </c>
      <c r="E19" s="19">
        <f>'[1]Индия'!C693</f>
        <v>19395.81</v>
      </c>
      <c r="F19" s="19">
        <f>'[1]Индия'!C688</f>
        <v>19530.8068</v>
      </c>
      <c r="G19" s="20">
        <f t="shared" si="4"/>
        <v>0.00696010117649104</v>
      </c>
      <c r="H19" s="20">
        <f t="shared" si="5"/>
        <v>0</v>
      </c>
      <c r="I19" s="20">
        <f t="shared" si="6"/>
        <v>-0.010723717134388244</v>
      </c>
      <c r="J19" s="20">
        <f t="shared" si="7"/>
        <v>0.2349764523178406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4788.45</v>
      </c>
      <c r="E20" s="19">
        <f>'[1]азия-индексы'!S103</f>
        <v>4818.9</v>
      </c>
      <c r="F20" s="19">
        <f>'[1]азия-индексы'!K103*1</f>
        <v>4788.45</v>
      </c>
      <c r="G20" s="20">
        <f t="shared" si="4"/>
        <v>-0.006318869451534592</v>
      </c>
      <c r="H20" s="20">
        <f t="shared" si="5"/>
        <v>0</v>
      </c>
      <c r="I20" s="20">
        <f t="shared" si="6"/>
        <v>0.08875671029924348</v>
      </c>
      <c r="J20" s="20">
        <f>IF(ISERROR(F20/B20-1),"н/д",F20/B20-1)</f>
        <v>0.23125837282435113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1979.2</v>
      </c>
      <c r="F21" s="19">
        <f>'[1]азия-индексы'!K125*1</f>
        <v>1995.24</v>
      </c>
      <c r="G21" s="20">
        <f t="shared" si="4"/>
        <v>0.008104284559417918</v>
      </c>
      <c r="H21" s="20">
        <f t="shared" si="5"/>
        <v>0</v>
      </c>
      <c r="I21" s="20">
        <f t="shared" si="6"/>
        <v>-0.1233837272140137</v>
      </c>
      <c r="J21" s="20">
        <f t="shared" si="7"/>
        <v>-0.09312631526318904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'[1]Бразилия'!C693</f>
        <v>47609.46</v>
      </c>
      <c r="F22" s="19">
        <f>'[1]Бразилия'!C688</f>
        <v>47457.13</v>
      </c>
      <c r="G22" s="20">
        <f t="shared" si="4"/>
        <v>-0.003199574202269906</v>
      </c>
      <c r="H22" s="20">
        <f t="shared" si="5"/>
        <v>0</v>
      </c>
      <c r="I22" s="20">
        <f t="shared" si="6"/>
        <v>-0.23372866670735615</v>
      </c>
      <c r="J22" s="20">
        <f t="shared" si="7"/>
        <v>-0.19015647853417994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101.8089</v>
      </c>
      <c r="E24" s="19">
        <f>'[1]нефть Brent'!C693</f>
        <v>101.72</v>
      </c>
      <c r="F24" s="29">
        <f>'[1]нефть Brent'!C688</f>
        <v>101.8089</v>
      </c>
      <c r="G24" s="20">
        <f>IF(ISERROR(F24/E24-1),"н/д",F24/E24-1)</f>
        <v>0.0008739677546205638</v>
      </c>
      <c r="H24" s="20">
        <f aca="true" t="shared" si="8" ref="H24:H33">IF(ISERROR(F24/D24-1),"н/д",F24/D24-1)</f>
        <v>0</v>
      </c>
      <c r="I24" s="20">
        <f aca="true" t="shared" si="9" ref="I24:I33">IF(ISERROR(F24/C24-1),"н/д",F24/C24-1)</f>
        <v>-0.0829679337056386</v>
      </c>
      <c r="J24" s="20">
        <f>IF(ISERROR(F24/B24-1),"н/д",F24/B24-1)</f>
        <v>-0.09462961316140517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96.57</v>
      </c>
      <c r="E25" s="19">
        <f>'[1]сырье'!P86</f>
        <v>96.55999999999999</v>
      </c>
      <c r="F25" s="29">
        <f>'[1]сырье'!M86*1</f>
        <v>96.57</v>
      </c>
      <c r="G25" s="20">
        <f aca="true" t="shared" si="10" ref="G25:G33">IF(ISERROR(F25/E25-1),"н/д",F25/E25-1)</f>
        <v>0.00010356255178134433</v>
      </c>
      <c r="H25" s="20">
        <f t="shared" si="8"/>
        <v>0</v>
      </c>
      <c r="I25" s="20">
        <f t="shared" si="9"/>
        <v>0.03660369257191931</v>
      </c>
      <c r="J25" s="20">
        <f aca="true" t="shared" si="11" ref="J25:J31">IF(ISERROR(F25/B25-1),"н/д",F25/B25-1)</f>
        <v>-0.046787089132365955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1241.05</v>
      </c>
      <c r="E26" s="19">
        <f>'[1]Золото'!C693</f>
        <v>1223.7</v>
      </c>
      <c r="F26" s="19">
        <f>'[1]Золото'!C688</f>
        <v>1241.05</v>
      </c>
      <c r="G26" s="20">
        <f t="shared" si="10"/>
        <v>0.014178311677698785</v>
      </c>
      <c r="H26" s="20">
        <f t="shared" si="8"/>
        <v>0</v>
      </c>
      <c r="I26" s="20">
        <f t="shared" si="9"/>
        <v>-0.25336902899771396</v>
      </c>
      <c r="J26" s="20">
        <f t="shared" si="11"/>
        <v>-0.22825185016934912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6846.38</v>
      </c>
      <c r="E27" s="19">
        <f>'[1]Медь'!C693</f>
        <v>6740.67</v>
      </c>
      <c r="F27" s="19">
        <f>'[1]Медь'!C688</f>
        <v>6846.38</v>
      </c>
      <c r="G27" s="20">
        <f t="shared" si="10"/>
        <v>0.01568241732646758</v>
      </c>
      <c r="H27" s="20">
        <f t="shared" si="8"/>
        <v>0</v>
      </c>
      <c r="I27" s="20">
        <f t="shared" si="9"/>
        <v>-0.15428970949005738</v>
      </c>
      <c r="J27" s="20">
        <f t="shared" si="11"/>
        <v>-0.09090581670942621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13805</v>
      </c>
      <c r="E28" s="19">
        <f>'[1]Никель'!C693</f>
        <v>13710</v>
      </c>
      <c r="F28" s="19">
        <f>'[1]Никель'!C688</f>
        <v>13805</v>
      </c>
      <c r="G28" s="20">
        <f t="shared" si="10"/>
        <v>0.006929248723559489</v>
      </c>
      <c r="H28" s="20">
        <f t="shared" si="8"/>
        <v>0</v>
      </c>
      <c r="I28" s="20">
        <f t="shared" si="9"/>
        <v>-0.20317460317460323</v>
      </c>
      <c r="J28" s="20">
        <f t="shared" si="11"/>
        <v>-0.277227702773417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1782.53</v>
      </c>
      <c r="E29" s="19">
        <f>'[1]Алюминий'!C693</f>
        <v>1773</v>
      </c>
      <c r="F29" s="19">
        <f>'[1]Алюминий'!C688</f>
        <v>1782.53</v>
      </c>
      <c r="G29" s="20">
        <f t="shared" si="10"/>
        <v>0.005375070501973944</v>
      </c>
      <c r="H29" s="20">
        <f t="shared" si="8"/>
        <v>0</v>
      </c>
      <c r="I29" s="20">
        <f t="shared" si="9"/>
        <v>-0.13762457668118044</v>
      </c>
      <c r="J29" s="20">
        <f t="shared" si="11"/>
        <v>-0.1543986808671065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 t="s">
        <v>40</v>
      </c>
      <c r="E30" s="19">
        <f>'[1]сырье'!P105</f>
        <v>84.01</v>
      </c>
      <c r="F30" s="19" t="str">
        <f>'[1]сырье'!M105</f>
        <v>83,62</v>
      </c>
      <c r="G30" s="20">
        <f t="shared" si="10"/>
        <v>-0.004642304487560978</v>
      </c>
      <c r="H30" s="20">
        <f t="shared" si="8"/>
        <v>0</v>
      </c>
      <c r="I30" s="20">
        <f t="shared" si="9"/>
        <v>0.11315228966986157</v>
      </c>
      <c r="J30" s="20">
        <f t="shared" si="11"/>
        <v>-0.1329323931978431</v>
      </c>
      <c r="K30" s="13"/>
    </row>
    <row r="31" spans="1:11" ht="18.75">
      <c r="A31" s="18" t="s">
        <v>41</v>
      </c>
      <c r="B31" s="28">
        <v>23.29</v>
      </c>
      <c r="C31" s="28">
        <v>18.86</v>
      </c>
      <c r="D31" s="19">
        <v>16.7</v>
      </c>
      <c r="E31" s="19">
        <f>'[1]Сахар'!C693</f>
        <v>17.01</v>
      </c>
      <c r="F31" s="19">
        <f>'[1]Сахар'!C688</f>
        <v>16.7</v>
      </c>
      <c r="G31" s="20">
        <f t="shared" si="10"/>
        <v>-0.018224573780129427</v>
      </c>
      <c r="H31" s="20">
        <f t="shared" si="8"/>
        <v>0</v>
      </c>
      <c r="I31" s="20">
        <f t="shared" si="9"/>
        <v>-0.11452810180275719</v>
      </c>
      <c r="J31" s="20">
        <f t="shared" si="11"/>
        <v>-0.2829540575354229</v>
      </c>
      <c r="K31" s="13"/>
    </row>
    <row r="32" spans="1:11" ht="18.75">
      <c r="A32" s="18" t="s">
        <v>42</v>
      </c>
      <c r="B32" s="28">
        <v>652</v>
      </c>
      <c r="C32" s="28">
        <v>688.75</v>
      </c>
      <c r="D32" s="19">
        <v>505.75</v>
      </c>
      <c r="E32" s="19">
        <f>'[1]сырье'!P102</f>
        <v>511</v>
      </c>
      <c r="F32" s="19">
        <f>'[1]сырье'!M102*1</f>
        <v>505.75</v>
      </c>
      <c r="G32" s="20">
        <f t="shared" si="10"/>
        <v>-0.010273972602739767</v>
      </c>
      <c r="H32" s="20">
        <f t="shared" si="8"/>
        <v>0</v>
      </c>
      <c r="I32" s="20">
        <f t="shared" si="9"/>
        <v>-0.2656987295825771</v>
      </c>
      <c r="J32" s="20">
        <f>IF(ISERROR(F32/B32-1),"н/д",F32/B32-1)</f>
        <v>-0.22430981595092025</v>
      </c>
      <c r="K32" s="13"/>
    </row>
    <row r="33" spans="1:11" ht="18.75">
      <c r="A33" s="18" t="s">
        <v>43</v>
      </c>
      <c r="B33" s="28">
        <f>698/100/0.027*B41</f>
        <v>8323.300829214202</v>
      </c>
      <c r="C33" s="28">
        <f>750.4/100/0.027*C41</f>
        <v>8441.36077037037</v>
      </c>
      <c r="D33" s="19">
        <v>8000.725584222222</v>
      </c>
      <c r="E33" s="19">
        <f>'[1]Пшеница'!C693/100/0.027*E41</f>
        <v>8007.278577777779</v>
      </c>
      <c r="F33" s="19">
        <f>'[1]Пшеница'!C688/100/0.027*F41</f>
        <v>8000.725584222222</v>
      </c>
      <c r="G33" s="20">
        <f t="shared" si="10"/>
        <v>-0.0008183796144851652</v>
      </c>
      <c r="H33" s="20">
        <f t="shared" si="8"/>
        <v>0</v>
      </c>
      <c r="I33" s="20">
        <f t="shared" si="9"/>
        <v>-0.052199544378532026</v>
      </c>
      <c r="J33" s="20">
        <f>IF(ISERROR(F33/B33-1),"н/д",F33/B33-1)</f>
        <v>-0.03875568739024349</v>
      </c>
      <c r="K33" s="13"/>
    </row>
    <row r="34" spans="1:14" ht="36" customHeight="1">
      <c r="A34" s="27" t="s">
        <v>44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41453</v>
      </c>
      <c r="F35" s="32">
        <f>I1</f>
        <v>41456</v>
      </c>
      <c r="G35" s="33"/>
      <c r="H35" s="34"/>
      <c r="I35" s="33"/>
      <c r="J35" s="35">
        <f>WEEKDAY(F35)</f>
        <v>2</v>
      </c>
      <c r="K35" s="13"/>
    </row>
    <row r="36" spans="1:11" ht="18.75">
      <c r="A36" s="18" t="s">
        <v>45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46</v>
      </c>
      <c r="B37" s="19">
        <v>981.4</v>
      </c>
      <c r="C37" s="19">
        <v>1366.5</v>
      </c>
      <c r="D37" s="19">
        <v>1002.5</v>
      </c>
      <c r="E37" s="19">
        <f>'[1]ост. ср-тв на кс'!AJ5</f>
        <v>1021.5</v>
      </c>
      <c r="F37" s="19">
        <f>'[1]ост. ср-тв на кс'!AI5</f>
        <v>1002.5</v>
      </c>
      <c r="G37" s="20">
        <f t="shared" si="12"/>
        <v>-0.018600097895252077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-0.2663739480424442</v>
      </c>
      <c r="J37" s="20">
        <f aca="true" t="shared" si="15" ref="J37:J42">IF(ISERROR(F37/B37-1),"н/д",F37/B37-1)</f>
        <v>0.021499898104748283</v>
      </c>
      <c r="K37" s="13"/>
    </row>
    <row r="38" spans="1:11" ht="37.5">
      <c r="A38" s="18" t="s">
        <v>47</v>
      </c>
      <c r="B38" s="19">
        <v>735.5</v>
      </c>
      <c r="C38" s="19">
        <v>981.8</v>
      </c>
      <c r="D38" s="19">
        <v>773</v>
      </c>
      <c r="E38" s="19">
        <f>'[1]ост. ср-тв на кс'!AL5</f>
        <v>795.4</v>
      </c>
      <c r="F38" s="19">
        <f>'[1]ост. ср-тв на кс'!AK5</f>
        <v>773</v>
      </c>
      <c r="G38" s="20">
        <f t="shared" si="12"/>
        <v>-0.028161931103847127</v>
      </c>
      <c r="H38" s="20">
        <f t="shared" si="13"/>
        <v>0</v>
      </c>
      <c r="I38" s="20">
        <f t="shared" si="14"/>
        <v>-0.21267060501120383</v>
      </c>
      <c r="J38" s="20">
        <f t="shared" si="15"/>
        <v>0.05098572399728085</v>
      </c>
      <c r="K38" s="13"/>
    </row>
    <row r="39" spans="1:11" ht="18.75">
      <c r="A39" s="18" t="s">
        <v>48</v>
      </c>
      <c r="B39" s="19">
        <v>6.35</v>
      </c>
      <c r="C39" s="28">
        <v>6.7</v>
      </c>
      <c r="D39" s="28">
        <v>6.54</v>
      </c>
      <c r="E39" s="28">
        <f>'[1]mibid-mibor'!C8</f>
        <v>6.54</v>
      </c>
      <c r="F39" s="28">
        <f>'[1]mibid-mibor'!D8</f>
        <v>6.54</v>
      </c>
      <c r="G39" s="20">
        <f t="shared" si="12"/>
        <v>0</v>
      </c>
      <c r="H39" s="20">
        <f t="shared" si="13"/>
        <v>0</v>
      </c>
      <c r="I39" s="20">
        <f t="shared" si="14"/>
        <v>-0.023880597014925398</v>
      </c>
      <c r="J39" s="20">
        <f t="shared" si="15"/>
        <v>0.02992125984251981</v>
      </c>
      <c r="K39" s="13"/>
    </row>
    <row r="40" spans="1:11" ht="18.75">
      <c r="A40" s="18" t="s">
        <v>49</v>
      </c>
      <c r="B40" s="28">
        <v>7.39</v>
      </c>
      <c r="C40" s="28">
        <v>7.53</v>
      </c>
      <c r="D40" s="28">
        <v>7.39</v>
      </c>
      <c r="E40" s="28">
        <f>'[1]mibid-mibor'!E8</f>
        <v>7.39</v>
      </c>
      <c r="F40" s="28">
        <f>'[1]mibid-mibor'!F8</f>
        <v>7.39</v>
      </c>
      <c r="G40" s="20">
        <f t="shared" si="12"/>
        <v>0</v>
      </c>
      <c r="H40" s="20">
        <f t="shared" si="13"/>
        <v>0</v>
      </c>
      <c r="I40" s="20">
        <f t="shared" si="14"/>
        <v>-0.018592297476759723</v>
      </c>
      <c r="J40" s="20">
        <f t="shared" si="15"/>
        <v>0</v>
      </c>
      <c r="K40" s="13"/>
    </row>
    <row r="41" spans="1:11" ht="18.75">
      <c r="A41" s="18" t="s">
        <v>50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32.8766</v>
      </c>
      <c r="F41" s="28">
        <f>'[1]МакроDelay'!Q7</f>
        <v>32.709</v>
      </c>
      <c r="G41" s="20">
        <f>IF(ISERROR(F41/E41-1),"н/д",F41/E41-1)</f>
        <v>-0.005097850750990118</v>
      </c>
      <c r="H41" s="20">
        <f>IF(ISERROR(F41/D41-1),"н/д",F41/D41-1)</f>
        <v>0</v>
      </c>
      <c r="I41" s="20">
        <f t="shared" si="14"/>
        <v>0.07692105081207812</v>
      </c>
      <c r="J41" s="20">
        <f t="shared" si="15"/>
        <v>0.015928944024547365</v>
      </c>
      <c r="K41" s="13"/>
    </row>
    <row r="42" spans="1:11" ht="18.75">
      <c r="A42" s="18" t="s">
        <v>51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42.8349</v>
      </c>
      <c r="F42" s="28">
        <f>'[1]МакроDelay'!Q9</f>
        <v>42.718</v>
      </c>
      <c r="G42" s="20">
        <f t="shared" si="12"/>
        <v>-0.002729083060775017</v>
      </c>
      <c r="H42" s="20">
        <f t="shared" si="13"/>
        <v>0</v>
      </c>
      <c r="I42" s="20">
        <f t="shared" si="14"/>
        <v>0.061881348095633504</v>
      </c>
      <c r="J42" s="20">
        <f t="shared" si="15"/>
        <v>0.025118390249048828</v>
      </c>
      <c r="K42" s="13"/>
    </row>
    <row r="43" spans="1:11" ht="18.75">
      <c r="A43" s="36" t="s">
        <v>52</v>
      </c>
      <c r="B43" s="37">
        <v>40544</v>
      </c>
      <c r="C43" s="37">
        <v>40909</v>
      </c>
      <c r="D43" s="37">
        <f>'[1]ЗВР-cbr'!D5</f>
        <v>41432</v>
      </c>
      <c r="E43" s="37">
        <f>'[1]ЗВР-cbr'!D4</f>
        <v>41439</v>
      </c>
      <c r="F43" s="37">
        <f>'[1]ЗВР-cbr'!D3</f>
        <v>41446</v>
      </c>
      <c r="G43" s="38"/>
      <c r="H43" s="38"/>
      <c r="I43" s="38"/>
      <c r="J43" s="38"/>
      <c r="K43" s="13"/>
    </row>
    <row r="44" spans="1:11" ht="37.5">
      <c r="A44" s="18" t="s">
        <v>53</v>
      </c>
      <c r="B44" s="19">
        <v>437.7</v>
      </c>
      <c r="C44" s="19">
        <v>498</v>
      </c>
      <c r="D44" s="19" t="str">
        <f>'[1]ЗВР-cbr'!L5</f>
        <v>515,8</v>
      </c>
      <c r="E44" s="19" t="str">
        <f>'[1]ЗВР-cbr'!L4</f>
        <v>519,4</v>
      </c>
      <c r="F44" s="19" t="str">
        <f>'[1]ЗВР-cbr'!L3</f>
        <v>514,1</v>
      </c>
      <c r="G44" s="20">
        <f>IF(ISERROR(F44/E44-1),"н/д",F44/E44-1)</f>
        <v>-0.010204081632652962</v>
      </c>
      <c r="H44" s="20"/>
      <c r="I44" s="20">
        <f>IF(ISERROR(F44/C44-1),"н/д",F44/C44-1)</f>
        <v>0.032329317269076396</v>
      </c>
      <c r="J44" s="20">
        <f>IF(ISERROR(F44/B44-1),"н/д",F44/B44-1)</f>
        <v>0.17454877770162214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41442</v>
      </c>
      <c r="F45" s="37">
        <v>41449</v>
      </c>
      <c r="G45" s="40"/>
      <c r="H45" s="38"/>
      <c r="I45" s="38"/>
      <c r="J45" s="38"/>
      <c r="K45" s="13"/>
    </row>
    <row r="46" spans="1:11" ht="56.25">
      <c r="A46" s="18" t="s">
        <v>54</v>
      </c>
      <c r="B46" s="19">
        <v>6.1</v>
      </c>
      <c r="C46" s="19">
        <v>6.6</v>
      </c>
      <c r="D46" s="41">
        <v>3</v>
      </c>
      <c r="E46" s="41">
        <v>3.4</v>
      </c>
      <c r="F46" s="41">
        <v>3.5</v>
      </c>
      <c r="G46" s="20">
        <f>IF(ISERROR(F46-E46),"н/д",F46-E46)/100</f>
        <v>0.0010000000000000009</v>
      </c>
      <c r="H46" s="20">
        <f>IF(ISERROR(F46-D46),"н/д",F46-D46)/100</f>
        <v>0.005</v>
      </c>
      <c r="I46" s="20"/>
      <c r="J46" s="20"/>
      <c r="K46" s="42"/>
    </row>
    <row r="47" spans="1:11" ht="18.75">
      <c r="A47" s="36" t="s">
        <v>55</v>
      </c>
      <c r="B47" s="43" t="s">
        <v>56</v>
      </c>
      <c r="C47" s="43" t="s">
        <v>57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58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59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60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61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62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63</v>
      </c>
      <c r="C54" s="43" t="s">
        <v>64</v>
      </c>
      <c r="D54" s="43">
        <v>41334</v>
      </c>
      <c r="E54" s="43">
        <v>41365</v>
      </c>
      <c r="F54" s="43">
        <v>41395</v>
      </c>
      <c r="G54" s="46" t="s">
        <v>65</v>
      </c>
      <c r="H54" s="6" t="s">
        <v>66</v>
      </c>
      <c r="I54" s="8"/>
      <c r="J54" s="13"/>
    </row>
    <row r="55" spans="1:10" ht="37.5">
      <c r="A55" s="18" t="s">
        <v>67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68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69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63</v>
      </c>
      <c r="C58" s="43" t="s">
        <v>64</v>
      </c>
      <c r="D58" s="43">
        <v>41306</v>
      </c>
      <c r="E58" s="43">
        <v>41334</v>
      </c>
      <c r="F58" s="43">
        <v>41365</v>
      </c>
      <c r="G58" s="46" t="s">
        <v>65</v>
      </c>
      <c r="H58" s="6" t="s">
        <v>66</v>
      </c>
      <c r="I58" s="13"/>
      <c r="J58" s="49"/>
    </row>
    <row r="59" spans="1:10" ht="37.5">
      <c r="A59" s="18" t="s">
        <v>70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71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72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63</v>
      </c>
      <c r="C62" s="43" t="s">
        <v>64</v>
      </c>
      <c r="D62" s="43" t="s">
        <v>73</v>
      </c>
      <c r="E62" s="43" t="s">
        <v>74</v>
      </c>
      <c r="F62" s="43" t="s">
        <v>75</v>
      </c>
      <c r="G62" s="46" t="s">
        <v>76</v>
      </c>
      <c r="H62" s="6" t="s">
        <v>66</v>
      </c>
      <c r="I62" s="8"/>
      <c r="J62" s="8"/>
      <c r="K62" s="13"/>
    </row>
    <row r="63" spans="1:11" ht="56.25">
      <c r="A63" s="18" t="s">
        <v>77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63</v>
      </c>
      <c r="C64" s="43" t="s">
        <v>64</v>
      </c>
      <c r="D64" s="43">
        <v>41306</v>
      </c>
      <c r="E64" s="43">
        <v>41334</v>
      </c>
      <c r="F64" s="43">
        <v>41365</v>
      </c>
      <c r="G64" s="46" t="s">
        <v>65</v>
      </c>
      <c r="H64" s="6" t="s">
        <v>66</v>
      </c>
      <c r="I64" s="13"/>
      <c r="J64" s="5"/>
    </row>
    <row r="65" spans="1:10" ht="37.5">
      <c r="A65" s="18" t="s">
        <v>78</v>
      </c>
      <c r="B65" s="19">
        <v>9818.048</v>
      </c>
      <c r="C65" s="19">
        <v>11871.363</v>
      </c>
      <c r="D65" s="19">
        <v>14069.26</v>
      </c>
      <c r="E65" s="19">
        <v>14396.193</v>
      </c>
      <c r="F65" s="19">
        <v>14738.946</v>
      </c>
      <c r="G65" s="20">
        <f>IF(ISERROR(F65/E65-1),"н/д",F65/E65-1)</f>
        <v>0.02380858606160685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5.8</v>
      </c>
      <c r="E66" s="19">
        <v>5.7</v>
      </c>
      <c r="F66" s="19">
        <v>5.6</v>
      </c>
      <c r="G66" s="20">
        <f>IF(ISERROR(F66/E66-1),"н/д",F66/E66-1)</f>
        <v>-0.01754385964912286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2013-07-01T09:08:16Z</dcterms:created>
  <dcterms:modified xsi:type="dcterms:W3CDTF">2013-07-01T09:09:14Z</dcterms:modified>
  <cp:category/>
  <cp:version/>
  <cp:contentType/>
  <cp:contentStatus/>
</cp:coreProperties>
</file>