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<sst xmlns="http://schemas.openxmlformats.org/spreadsheetml/2006/main" count="95" uniqueCount="79">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</sst>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8015,86</v>
          </cell>
          <cell r="S95">
            <v>8036</v>
          </cell>
        </row>
        <row r="103">
          <cell r="K103" t="str">
            <v>4737,71</v>
          </cell>
          <cell r="S103">
            <v>4777.45</v>
          </cell>
        </row>
        <row r="107">
          <cell r="K107" t="str">
            <v>489,84</v>
          </cell>
          <cell r="S107">
            <v>480.03999999999996</v>
          </cell>
        </row>
        <row r="125">
          <cell r="K125" t="str">
            <v>2006,56</v>
          </cell>
          <cell r="S125">
            <v>1995.24</v>
          </cell>
        </row>
      </sheetData>
      <sheetData sheetId="2">
        <row r="35">
          <cell r="I35" t="str">
            <v>6294,55</v>
          </cell>
          <cell r="L35">
            <v>6307.78</v>
          </cell>
        </row>
        <row r="36">
          <cell r="I36" t="str">
            <v>7923,49</v>
          </cell>
          <cell r="L36">
            <v>7983.92</v>
          </cell>
        </row>
        <row r="146">
          <cell r="I146" t="str">
            <v>3743,42</v>
          </cell>
          <cell r="L146">
            <v>3767.48</v>
          </cell>
        </row>
      </sheetData>
      <sheetData sheetId="3">
        <row r="3">
          <cell r="D3">
            <v>41446</v>
          </cell>
          <cell r="L3" t="str">
            <v>514,1</v>
          </cell>
        </row>
        <row r="4">
          <cell r="D4">
            <v>41439</v>
          </cell>
          <cell r="L4" t="str">
            <v>519,4</v>
          </cell>
        </row>
        <row r="5">
          <cell r="D5">
            <v>41432</v>
          </cell>
          <cell r="L5" t="str">
            <v>515,8</v>
          </cell>
        </row>
      </sheetData>
      <sheetData sheetId="4">
        <row r="8">
          <cell r="C8">
            <v>6.53</v>
          </cell>
          <cell r="D8">
            <v>6.53</v>
          </cell>
          <cell r="E8">
            <v>7.34</v>
          </cell>
          <cell r="F8">
            <v>7.34</v>
          </cell>
        </row>
      </sheetData>
      <sheetData sheetId="5">
        <row r="7">
          <cell r="L7">
            <v>32.709</v>
          </cell>
          <cell r="Q7">
            <v>32.8517</v>
          </cell>
        </row>
        <row r="9">
          <cell r="L9">
            <v>42.718</v>
          </cell>
          <cell r="Q9">
            <v>42.8025</v>
          </cell>
        </row>
      </sheetData>
      <sheetData sheetId="6">
        <row r="86">
          <cell r="M86" t="str">
            <v>98,03</v>
          </cell>
          <cell r="P86">
            <v>97.99</v>
          </cell>
        </row>
        <row r="102">
          <cell r="M102" t="str">
            <v>504,00</v>
          </cell>
          <cell r="P102">
            <v>501.25</v>
          </cell>
        </row>
        <row r="105">
          <cell r="M105" t="str">
            <v>85,12</v>
          </cell>
          <cell r="P105">
            <v>85.54</v>
          </cell>
        </row>
      </sheetData>
      <sheetData sheetId="7">
        <row r="22">
          <cell r="P22">
            <v>41406</v>
          </cell>
          <cell r="Q22">
            <v>28083.5</v>
          </cell>
        </row>
        <row r="23">
          <cell r="P23">
            <v>41375</v>
          </cell>
          <cell r="Q23">
            <v>27841.2</v>
          </cell>
        </row>
        <row r="24">
          <cell r="P24">
            <v>41345</v>
          </cell>
          <cell r="Q24">
            <v>27465.9</v>
          </cell>
        </row>
      </sheetData>
      <sheetData sheetId="8">
        <row r="4">
          <cell r="J4" t="str">
            <v>891,2</v>
          </cell>
        </row>
        <row r="5">
          <cell r="J5" t="str">
            <v>1122,6</v>
          </cell>
        </row>
        <row r="6">
          <cell r="J6" t="str">
            <v>1120,8</v>
          </cell>
        </row>
        <row r="28">
          <cell r="J28" t="str">
            <v>687,2</v>
          </cell>
        </row>
        <row r="29">
          <cell r="J29" t="str">
            <v>1057,1</v>
          </cell>
        </row>
        <row r="30">
          <cell r="J30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882.8</v>
          </cell>
          <cell r="AJ5">
            <v>1002.5</v>
          </cell>
          <cell r="AK5">
            <v>666.2</v>
          </cell>
          <cell r="AL5">
            <v>773</v>
          </cell>
        </row>
      </sheetData>
      <sheetData sheetId="12">
        <row r="688">
          <cell r="C688">
            <v>102.6521</v>
          </cell>
        </row>
        <row r="693">
          <cell r="C693">
            <v>102.49</v>
          </cell>
        </row>
      </sheetData>
      <sheetData sheetId="13">
        <row r="688">
          <cell r="C688">
            <v>1262.16</v>
          </cell>
        </row>
        <row r="693">
          <cell r="C693">
            <v>1255.7</v>
          </cell>
        </row>
      </sheetData>
      <sheetData sheetId="14">
        <row r="688">
          <cell r="C688">
            <v>6948.07</v>
          </cell>
        </row>
        <row r="693">
          <cell r="C693">
            <v>6960.03</v>
          </cell>
        </row>
      </sheetData>
      <sheetData sheetId="15">
        <row r="688">
          <cell r="C688">
            <v>13996</v>
          </cell>
        </row>
        <row r="693">
          <cell r="C693">
            <v>13965</v>
          </cell>
        </row>
      </sheetData>
      <sheetData sheetId="16">
        <row r="688">
          <cell r="C688">
            <v>1832.75</v>
          </cell>
        </row>
        <row r="693">
          <cell r="C693">
            <v>1827.5</v>
          </cell>
        </row>
      </sheetData>
      <sheetData sheetId="17">
        <row r="688">
          <cell r="C688">
            <v>15.74</v>
          </cell>
        </row>
        <row r="693">
          <cell r="C693">
            <v>16.92</v>
          </cell>
        </row>
      </sheetData>
      <sheetData sheetId="18">
        <row r="688">
          <cell r="C688">
            <v>661.0593</v>
          </cell>
        </row>
        <row r="693">
          <cell r="C693">
            <v>655</v>
          </cell>
        </row>
      </sheetData>
      <sheetData sheetId="19">
        <row r="688">
          <cell r="C688">
            <v>19480.9465</v>
          </cell>
        </row>
        <row r="693">
          <cell r="C693">
            <v>19577.39</v>
          </cell>
        </row>
      </sheetData>
      <sheetData sheetId="20">
        <row r="688">
          <cell r="C688">
            <v>47229.59</v>
          </cell>
        </row>
        <row r="693">
          <cell r="C693">
            <v>47457.13</v>
          </cell>
        </row>
      </sheetData>
      <sheetData sheetId="21">
        <row r="688">
          <cell r="C688">
            <v>14098.74</v>
          </cell>
        </row>
        <row r="693">
          <cell r="C693">
            <v>13852.5</v>
          </cell>
        </row>
      </sheetData>
      <sheetData sheetId="22">
        <row r="688">
          <cell r="C688">
            <v>1614.96</v>
          </cell>
        </row>
        <row r="693">
          <cell r="C693">
            <v>1606.28</v>
          </cell>
        </row>
      </sheetData>
      <sheetData sheetId="23">
        <row r="688">
          <cell r="C688">
            <v>3434.49</v>
          </cell>
        </row>
        <row r="693">
          <cell r="C693">
            <v>3403.25</v>
          </cell>
        </row>
      </sheetData>
      <sheetData sheetId="24">
        <row r="688">
          <cell r="C688">
            <v>14974.96</v>
          </cell>
        </row>
        <row r="693">
          <cell r="C693">
            <v>14909.6</v>
          </cell>
        </row>
      </sheetData>
      <sheetData sheetId="25">
        <row r="688">
          <cell r="C688">
            <v>1333.45</v>
          </cell>
        </row>
        <row r="693">
          <cell r="C693">
            <v>1336.17</v>
          </cell>
        </row>
      </sheetData>
      <sheetData sheetId="26">
        <row r="688">
          <cell r="C688">
            <v>1270.94</v>
          </cell>
        </row>
        <row r="693">
          <cell r="C693">
            <v>1276.85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41457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41456</v>
      </c>
      <c r="E4" s="14">
        <f>IF(J4=2,F4-3,F4-1)</f>
        <v>41456</v>
      </c>
      <c r="F4" s="14">
        <f>I1</f>
        <v>41457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1276.85</v>
      </c>
      <c r="E6" s="19">
        <f>'[1]РТС'!C693</f>
        <v>1276.85</v>
      </c>
      <c r="F6" s="19">
        <f>'[1]РТС'!C688</f>
        <v>1270.94</v>
      </c>
      <c r="G6" s="20">
        <f>IF(ISERROR(F6/E6-1),"н/д",F6/E6-1)</f>
        <v>-0.004628578141520068</v>
      </c>
      <c r="H6" s="20">
        <f>IF(ISERROR(F6/D6-1),"н/д",F6/D6-1)</f>
        <v>-0.004628578141520068</v>
      </c>
      <c r="I6" s="20">
        <f>IF(ISERROR(F6/C6-1),"н/д",F6/C6-1)</f>
        <v>-0.1936171562718101</v>
      </c>
      <c r="J6" s="20">
        <f>IF(ISERROR(F6/B6-1),"н/д",F6/B6-1)</f>
        <v>-0.11135080829489241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1336.17</v>
      </c>
      <c r="E7" s="19">
        <f>'[1]ММВБ'!C693</f>
        <v>1336.17</v>
      </c>
      <c r="F7" s="19">
        <f>'[1]ММВБ'!C688</f>
        <v>1333.45</v>
      </c>
      <c r="G7" s="20">
        <f>IF(ISERROR(F7/E7-1),"н/д",F7/E7-1)</f>
        <v>-0.002035669113960026</v>
      </c>
      <c r="H7" s="20">
        <f>IF(ISERROR(F7/D7-1),"н/д",F7/D7-1)</f>
        <v>-0.002035669113960026</v>
      </c>
      <c r="I7" s="20">
        <f>IF(ISERROR(F7/C7-1),"н/д",F7/C7-1)</f>
        <v>-0.11973039701086596</v>
      </c>
      <c r="J7" s="20">
        <f>IF(ISERROR(F7/B7-1),"н/д",F7/B7-1)</f>
        <v>-0.0793362617084794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14909.6</v>
      </c>
      <c r="E9" s="19">
        <f>'[1]DJIA (США)'!C693</f>
        <v>14909.6</v>
      </c>
      <c r="F9" s="19">
        <f>'[1]DJIA (США)'!C688</f>
        <v>14974.96</v>
      </c>
      <c r="G9" s="20">
        <f aca="true" t="shared" si="0" ref="G9:G15">IF(ISERROR(F9/E9-1),"н/д",F9/E9-1)</f>
        <v>0.004383752749905989</v>
      </c>
      <c r="H9" s="20">
        <f>IF(ISERROR(F9/D9-1),"н/д",F9/D9-1)</f>
        <v>0.004383752749905989</v>
      </c>
      <c r="I9" s="20">
        <f>IF(ISERROR(F9/C9-1),"н/д",F9/C9-1)</f>
        <v>0.11884605010799953</v>
      </c>
      <c r="J9" s="20">
        <f aca="true" t="shared" si="1" ref="J9:J15">IF(ISERROR(F9/B9-1),"н/д",F9/B9-1)</f>
        <v>0.2115725999762763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3403.25</v>
      </c>
      <c r="E10" s="19">
        <f>'[1]NASDAQ Composite (США)'!C693</f>
        <v>3403.25</v>
      </c>
      <c r="F10" s="19">
        <f>'[1]NASDAQ Composite (США)'!C688</f>
        <v>3434.49</v>
      </c>
      <c r="G10" s="20">
        <f t="shared" si="0"/>
        <v>0.009179460809520146</v>
      </c>
      <c r="H10" s="20">
        <f aca="true" t="shared" si="2" ref="H10:H15">IF(ISERROR(F10/D10-1),"н/д",F10/D10-1)</f>
        <v>0.009179460809520146</v>
      </c>
      <c r="I10" s="20">
        <f aca="true" t="shared" si="3" ref="I10:I15">IF(ISERROR(F10/C10-1),"н/д",F10/C10-1)</f>
        <v>0.10832545396458637</v>
      </c>
      <c r="J10" s="20">
        <f t="shared" si="1"/>
        <v>0.28430236990764257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1606.28</v>
      </c>
      <c r="E11" s="19">
        <f>'[1]S&amp;P500 (США)'!C693</f>
        <v>1606.28</v>
      </c>
      <c r="F11" s="19">
        <f>'[1]S&amp;P500 (США)'!C688</f>
        <v>1614.96</v>
      </c>
      <c r="G11" s="20">
        <f t="shared" si="0"/>
        <v>0.0054037901237642405</v>
      </c>
      <c r="H11" s="20">
        <f>IF(ISERROR(F11/D11-1),"н/д",F11/D11-1)</f>
        <v>0.0054037901237642405</v>
      </c>
      <c r="I11" s="20">
        <f t="shared" si="3"/>
        <v>0.10470692049333397</v>
      </c>
      <c r="J11" s="20">
        <f t="shared" si="1"/>
        <v>0.2638477470133518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3767.48</v>
      </c>
      <c r="E12" s="19">
        <f>'[1]евр-индексы'!L146</f>
        <v>3767.48</v>
      </c>
      <c r="F12" s="19">
        <f>'[1]евр-индексы'!I146*1</f>
        <v>3743.42</v>
      </c>
      <c r="G12" s="20">
        <f t="shared" si="0"/>
        <v>-0.006386231645556184</v>
      </c>
      <c r="H12" s="20">
        <f t="shared" si="2"/>
        <v>-0.006386231645556184</v>
      </c>
      <c r="I12" s="20">
        <f t="shared" si="3"/>
        <v>0.010208900606921034</v>
      </c>
      <c r="J12" s="20">
        <f t="shared" si="1"/>
        <v>0.19317515363235338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7983.92</v>
      </c>
      <c r="E13" s="19">
        <f>'[1]евр-индексы'!L36</f>
        <v>7983.92</v>
      </c>
      <c r="F13" s="19">
        <f>'[1]евр-индексы'!I36*1</f>
        <v>7923.49</v>
      </c>
      <c r="G13" s="20">
        <f t="shared" si="0"/>
        <v>-0.007568963616869984</v>
      </c>
      <c r="H13" s="20">
        <f t="shared" si="2"/>
        <v>-0.007568963616869984</v>
      </c>
      <c r="I13" s="20">
        <f t="shared" si="3"/>
        <v>0.029582254285762444</v>
      </c>
      <c r="J13" s="20">
        <f t="shared" si="1"/>
        <v>0.3079555358935082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6307.78</v>
      </c>
      <c r="E14" s="19">
        <f>'[1]евр-индексы'!L35</f>
        <v>6307.78</v>
      </c>
      <c r="F14" s="19">
        <f>'[1]евр-индексы'!I35*1</f>
        <v>6294.55</v>
      </c>
      <c r="G14" s="20">
        <f t="shared" si="0"/>
        <v>-0.0020974098652774</v>
      </c>
      <c r="H14" s="20">
        <f t="shared" si="2"/>
        <v>-0.0020974098652774</v>
      </c>
      <c r="I14" s="20">
        <f t="shared" si="3"/>
        <v>0.039866319303908826</v>
      </c>
      <c r="J14" s="20">
        <f t="shared" si="1"/>
        <v>0.11414274790784606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13852.5</v>
      </c>
      <c r="E15" s="19">
        <f>'[1]Япония'!C693</f>
        <v>13852.5</v>
      </c>
      <c r="F15" s="19">
        <f>'[1]Япония'!C688</f>
        <v>14098.74</v>
      </c>
      <c r="G15" s="20">
        <f t="shared" si="0"/>
        <v>0.0177758527341636</v>
      </c>
      <c r="H15" s="20">
        <f t="shared" si="2"/>
        <v>0.0177758527341636</v>
      </c>
      <c r="I15" s="20">
        <f t="shared" si="3"/>
        <v>0.3417072228365654</v>
      </c>
      <c r="J15" s="20">
        <f t="shared" si="1"/>
        <v>0.6803465117438787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8036</v>
      </c>
      <c r="E17" s="19">
        <f>'[1]азия-индексы'!S95*1</f>
        <v>8036</v>
      </c>
      <c r="F17" s="19">
        <f>'[1]азия-индексы'!K95*1</f>
        <v>8015.86</v>
      </c>
      <c r="G17" s="20">
        <f aca="true" t="shared" si="4" ref="G17:G22">IF(ISERROR(F17/E17-1),"н/д",F17/E17-1)</f>
        <v>-0.002506222000995595</v>
      </c>
      <c r="H17" s="20">
        <f aca="true" t="shared" si="5" ref="H17:H22">IF(ISERROR(F17/D17-1),"н/д",F17/D17-1)</f>
        <v>-0.002506222000995595</v>
      </c>
      <c r="I17" s="20">
        <f aca="true" t="shared" si="6" ref="I17:I22">IF(ISERROR(F17/C17-1),"н/д",F17/C17-1)</f>
        <v>0.03810061567072354</v>
      </c>
      <c r="J17" s="20">
        <f aca="true" t="shared" si="7" ref="J17:J22">IF(ISERROR(F17/B17-1),"н/д",F17/B17-1)</f>
        <v>0.13010218467681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480.03999999999996</v>
      </c>
      <c r="E18" s="19">
        <f>'[1]азия-индексы'!S107</f>
        <v>480.03999999999996</v>
      </c>
      <c r="F18" s="19">
        <f>'[1]азия-индексы'!K107*1</f>
        <v>489.84</v>
      </c>
      <c r="G18" s="20">
        <f t="shared" si="4"/>
        <v>0.02041496541954846</v>
      </c>
      <c r="H18" s="20">
        <f t="shared" si="5"/>
        <v>0.02041496541954846</v>
      </c>
      <c r="I18" s="20">
        <f>IF(ISERROR(F18/C18-1),"н/д",F18/C18-1)</f>
        <v>0.0954468199302263</v>
      </c>
      <c r="J18" s="20">
        <f t="shared" si="7"/>
        <v>0.44359306848992097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19577.39</v>
      </c>
      <c r="E19" s="19">
        <f>'[1]Индия'!C693</f>
        <v>19577.39</v>
      </c>
      <c r="F19" s="19">
        <f>'[1]Индия'!C688</f>
        <v>19480.9465</v>
      </c>
      <c r="G19" s="20">
        <f t="shared" si="4"/>
        <v>-0.0049262695384829636</v>
      </c>
      <c r="H19" s="20">
        <f t="shared" si="5"/>
        <v>-0.0049262695384829636</v>
      </c>
      <c r="I19" s="20">
        <f t="shared" si="6"/>
        <v>-0.013249245790304509</v>
      </c>
      <c r="J19" s="20">
        <f t="shared" si="7"/>
        <v>0.23182367439954676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4777.45</v>
      </c>
      <c r="E20" s="19">
        <f>'[1]азия-индексы'!S103</f>
        <v>4777.45</v>
      </c>
      <c r="F20" s="19">
        <f>'[1]азия-индексы'!K103*1</f>
        <v>4737.71</v>
      </c>
      <c r="G20" s="20">
        <f t="shared" si="4"/>
        <v>-0.008318245088907217</v>
      </c>
      <c r="H20" s="20">
        <f t="shared" si="5"/>
        <v>-0.008318245088907217</v>
      </c>
      <c r="I20" s="20">
        <f t="shared" si="6"/>
        <v>0.07721988408604652</v>
      </c>
      <c r="J20" s="20">
        <f>IF(ISERROR(F20/B20-1),"н/д",F20/B20-1)</f>
        <v>0.21821155186201313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1995.24</v>
      </c>
      <c r="E21" s="19">
        <f>'[1]азия-индексы'!S125</f>
        <v>1995.24</v>
      </c>
      <c r="F21" s="19">
        <f>'[1]азия-индексы'!K125*1</f>
        <v>2006.56</v>
      </c>
      <c r="G21" s="20">
        <f t="shared" si="4"/>
        <v>0.0056735029369900936</v>
      </c>
      <c r="H21" s="20">
        <f t="shared" si="5"/>
        <v>0.0056735029369900936</v>
      </c>
      <c r="I21" s="20">
        <f t="shared" si="6"/>
        <v>-0.11841024221574914</v>
      </c>
      <c r="J21" s="20">
        <f t="shared" si="7"/>
        <v>-0.0879811647493558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47457.13</v>
      </c>
      <c r="E22" s="19">
        <f>'[1]Бразилия'!C693</f>
        <v>47457.13</v>
      </c>
      <c r="F22" s="19">
        <f>'[1]Бразилия'!C688</f>
        <v>47229.59</v>
      </c>
      <c r="G22" s="20">
        <f t="shared" si="4"/>
        <v>-0.004794643081029171</v>
      </c>
      <c r="H22" s="20">
        <f t="shared" si="5"/>
        <v>-0.004794643081029171</v>
      </c>
      <c r="I22" s="20">
        <f t="shared" si="6"/>
        <v>-0.2374026642537187</v>
      </c>
      <c r="J22" s="20">
        <f t="shared" si="7"/>
        <v>-0.1940393891710923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102.49</v>
      </c>
      <c r="E24" s="19">
        <f>'[1]нефть Brent'!C693</f>
        <v>102.49</v>
      </c>
      <c r="F24" s="29">
        <f>'[1]нефть Brent'!C688</f>
        <v>102.6521</v>
      </c>
      <c r="G24" s="20">
        <f>IF(ISERROR(F24/E24-1),"н/д",F24/E24-1)</f>
        <v>0.001581617718801942</v>
      </c>
      <c r="H24" s="20">
        <f aca="true" t="shared" si="8" ref="H24:H33">IF(ISERROR(F24/D24-1),"н/д",F24/D24-1)</f>
        <v>0.001581617718801942</v>
      </c>
      <c r="I24" s="20">
        <f aca="true" t="shared" si="9" ref="I24:I33">IF(ISERROR(F24/C24-1),"н/д",F24/C24-1)</f>
        <v>-0.0753729057827418</v>
      </c>
      <c r="J24" s="20">
        <f>IF(ISERROR(F24/B24-1),"н/д",F24/B24-1)</f>
        <v>-0.08713116940862609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97.99</v>
      </c>
      <c r="E25" s="19">
        <f>'[1]сырье'!P86</f>
        <v>97.99</v>
      </c>
      <c r="F25" s="29">
        <f>'[1]сырье'!M86*1</f>
        <v>98.03</v>
      </c>
      <c r="G25" s="20">
        <f aca="true" t="shared" si="10" ref="G25:G33">IF(ISERROR(F25/E25-1),"н/д",F25/E25-1)</f>
        <v>0.0004082049188693926</v>
      </c>
      <c r="H25" s="20">
        <f t="shared" si="8"/>
        <v>0.0004082049188693926</v>
      </c>
      <c r="I25" s="20">
        <f t="shared" si="9"/>
        <v>0.052275654787462544</v>
      </c>
      <c r="J25" s="20">
        <f aca="true" t="shared" si="11" ref="J25:J31">IF(ISERROR(F25/B25-1),"н/д",F25/B25-1)</f>
        <v>-0.032375876024084316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1255.7</v>
      </c>
      <c r="E26" s="19">
        <f>'[1]Золото'!C693</f>
        <v>1255.7</v>
      </c>
      <c r="F26" s="19">
        <f>'[1]Золото'!C688</f>
        <v>1262.16</v>
      </c>
      <c r="G26" s="20">
        <f t="shared" si="10"/>
        <v>0.005144540893525562</v>
      </c>
      <c r="H26" s="20">
        <f t="shared" si="8"/>
        <v>0.005144540893525562</v>
      </c>
      <c r="I26" s="20">
        <f t="shared" si="9"/>
        <v>-0.24066899290097454</v>
      </c>
      <c r="J26" s="20">
        <f t="shared" si="11"/>
        <v>-0.21512457613290814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6960.03</v>
      </c>
      <c r="E27" s="19">
        <f>'[1]Медь'!C693</f>
        <v>6960.03</v>
      </c>
      <c r="F27" s="19">
        <f>'[1]Медь'!C688</f>
        <v>6948.07</v>
      </c>
      <c r="G27" s="20">
        <f t="shared" si="10"/>
        <v>-0.0017183833977727492</v>
      </c>
      <c r="H27" s="20">
        <f t="shared" si="8"/>
        <v>-0.0017183833977727492</v>
      </c>
      <c r="I27" s="20">
        <f t="shared" si="9"/>
        <v>-0.1417282858702823</v>
      </c>
      <c r="J27" s="20">
        <f t="shared" si="11"/>
        <v>-0.07740294548422133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13965</v>
      </c>
      <c r="E28" s="19">
        <f>'[1]Никель'!C693</f>
        <v>13965</v>
      </c>
      <c r="F28" s="19">
        <f>'[1]Никель'!C688</f>
        <v>13996</v>
      </c>
      <c r="G28" s="20">
        <f t="shared" si="10"/>
        <v>0.002219835302541995</v>
      </c>
      <c r="H28" s="20">
        <f t="shared" si="8"/>
        <v>0.002219835302541995</v>
      </c>
      <c r="I28" s="20">
        <f t="shared" si="9"/>
        <v>-0.19215007215007218</v>
      </c>
      <c r="J28" s="20">
        <f t="shared" si="11"/>
        <v>-0.2672277383568812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1827.5</v>
      </c>
      <c r="E29" s="19">
        <f>'[1]Алюминий'!C693</f>
        <v>1827.5</v>
      </c>
      <c r="F29" s="19">
        <f>'[1]Алюминий'!C688</f>
        <v>1832.75</v>
      </c>
      <c r="G29" s="20">
        <f t="shared" si="10"/>
        <v>0.0028727770177838785</v>
      </c>
      <c r="H29" s="20">
        <f t="shared" si="8"/>
        <v>0.0028727770177838785</v>
      </c>
      <c r="I29" s="20">
        <f t="shared" si="9"/>
        <v>-0.11332849540396706</v>
      </c>
      <c r="J29" s="20">
        <f t="shared" si="11"/>
        <v>-0.13057518378887834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85.54</v>
      </c>
      <c r="E30" s="19">
        <f>'[1]сырье'!P105</f>
        <v>85.54</v>
      </c>
      <c r="F30" s="19" t="str">
        <f>'[1]сырье'!M105</f>
        <v>85,12</v>
      </c>
      <c r="G30" s="20">
        <f t="shared" si="10"/>
        <v>-0.004909983633387904</v>
      </c>
      <c r="H30" s="20">
        <f t="shared" si="8"/>
        <v>-0.004909983633387904</v>
      </c>
      <c r="I30" s="20">
        <f t="shared" si="9"/>
        <v>0.13312034078807233</v>
      </c>
      <c r="J30" s="20">
        <f t="shared" si="11"/>
        <v>-0.11737868104520943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16.92</v>
      </c>
      <c r="E31" s="19">
        <f>'[1]Сахар'!C693</f>
        <v>16.92</v>
      </c>
      <c r="F31" s="19">
        <f>'[1]Сахар'!C688</f>
        <v>15.74</v>
      </c>
      <c r="G31" s="20">
        <f t="shared" si="10"/>
        <v>-0.06973995271867617</v>
      </c>
      <c r="H31" s="20">
        <f t="shared" si="8"/>
        <v>-0.06973995271867617</v>
      </c>
      <c r="I31" s="20">
        <f t="shared" si="9"/>
        <v>-0.1654294803817603</v>
      </c>
      <c r="J31" s="20">
        <f t="shared" si="11"/>
        <v>-0.3241734650064405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501.25</v>
      </c>
      <c r="E32" s="19">
        <f>'[1]сырье'!P102</f>
        <v>501.25</v>
      </c>
      <c r="F32" s="19">
        <f>'[1]сырье'!M102*1</f>
        <v>504</v>
      </c>
      <c r="G32" s="20">
        <f t="shared" si="10"/>
        <v>0.005486284289276888</v>
      </c>
      <c r="H32" s="20">
        <f t="shared" si="8"/>
        <v>0.005486284289276888</v>
      </c>
      <c r="I32" s="20">
        <f t="shared" si="9"/>
        <v>-0.2682395644283122</v>
      </c>
      <c r="J32" s="20">
        <f>IF(ISERROR(F32/B32-1),"н/д",F32/B32-1)</f>
        <v>-0.22699386503067487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7934.961111111112</v>
      </c>
      <c r="E33" s="19">
        <f>'[1]Пшеница'!C693/100/0.027*E41</f>
        <v>7934.961111111112</v>
      </c>
      <c r="F33" s="19">
        <f>'[1]Пшеница'!C688/100/0.027*F41</f>
        <v>8043.304372522222</v>
      </c>
      <c r="G33" s="20">
        <f t="shared" si="10"/>
        <v>0.013653912085265452</v>
      </c>
      <c r="H33" s="20">
        <f t="shared" si="8"/>
        <v>0.013653912085265452</v>
      </c>
      <c r="I33" s="20">
        <f t="shared" si="9"/>
        <v>-0.047155477496631404</v>
      </c>
      <c r="J33" s="20">
        <f>IF(ISERROR(F33/B33-1),"н/д",F33/B33-1)</f>
        <v>-0.03364007410488057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41456</v>
      </c>
      <c r="E35" s="14">
        <f>E4</f>
        <v>41456</v>
      </c>
      <c r="F35" s="32">
        <f>I1</f>
        <v>41457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1002.5</v>
      </c>
      <c r="E37" s="19">
        <f>'[1]ост. ср-тв на кс'!AJ5</f>
        <v>1002.5</v>
      </c>
      <c r="F37" s="19">
        <f>'[1]ост. ср-тв на кс'!AI5</f>
        <v>882.8</v>
      </c>
      <c r="G37" s="20">
        <f t="shared" si="12"/>
        <v>-0.1194014962593517</v>
      </c>
      <c r="H37" s="20">
        <f aca="true" t="shared" si="13" ref="H37:H42">IF(ISERROR(F37/D37-1),"н/д",F37/D37-1)</f>
        <v>-0.1194014962593517</v>
      </c>
      <c r="I37" s="20">
        <f aca="true" t="shared" si="14" ref="I37:I42">IF(ISERROR(F37/C37-1),"н/д",F37/C37-1)</f>
        <v>-0.3539699963410172</v>
      </c>
      <c r="J37" s="20">
        <f aca="true" t="shared" si="15" ref="J37:J42">IF(ISERROR(F37/B37-1),"н/д",F37/B37-1)</f>
        <v>-0.10046871815773384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773</v>
      </c>
      <c r="E38" s="19">
        <f>'[1]ост. ср-тв на кс'!AL5</f>
        <v>773</v>
      </c>
      <c r="F38" s="19">
        <f>'[1]ост. ср-тв на кс'!AK5</f>
        <v>666.2</v>
      </c>
      <c r="G38" s="20">
        <f t="shared" si="12"/>
        <v>-0.138163001293661</v>
      </c>
      <c r="H38" s="20">
        <f t="shared" si="13"/>
        <v>-0.138163001293661</v>
      </c>
      <c r="I38" s="20">
        <f t="shared" si="14"/>
        <v>-0.32145039722957824</v>
      </c>
      <c r="J38" s="20">
        <f t="shared" si="15"/>
        <v>-0.09422161794697481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6.53</v>
      </c>
      <c r="E39" s="28">
        <f>'[1]mibid-mibor'!C8</f>
        <v>6.53</v>
      </c>
      <c r="F39" s="28">
        <f>'[1]mibid-mibor'!D8</f>
        <v>6.53</v>
      </c>
      <c r="G39" s="20">
        <f t="shared" si="12"/>
        <v>0</v>
      </c>
      <c r="H39" s="20">
        <f t="shared" si="13"/>
        <v>0</v>
      </c>
      <c r="I39" s="20">
        <f t="shared" si="14"/>
        <v>-0.025373134328358193</v>
      </c>
      <c r="J39" s="20">
        <f t="shared" si="15"/>
        <v>0.02834645669291347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7.34</v>
      </c>
      <c r="E40" s="28">
        <f>'[1]mibid-mibor'!E8</f>
        <v>7.34</v>
      </c>
      <c r="F40" s="28">
        <f>'[1]mibid-mibor'!F8</f>
        <v>7.34</v>
      </c>
      <c r="G40" s="20">
        <f t="shared" si="12"/>
        <v>0</v>
      </c>
      <c r="H40" s="20">
        <f t="shared" si="13"/>
        <v>0</v>
      </c>
      <c r="I40" s="20">
        <f t="shared" si="14"/>
        <v>-0.025232403718459584</v>
      </c>
      <c r="J40" s="20">
        <f t="shared" si="15"/>
        <v>-0.006765899864682012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32.709</v>
      </c>
      <c r="E41" s="28">
        <f>'[1]МакроDelay'!L7</f>
        <v>32.709</v>
      </c>
      <c r="F41" s="28">
        <f>'[1]МакроDelay'!Q7</f>
        <v>32.8517</v>
      </c>
      <c r="G41" s="20">
        <f>IF(ISERROR(F41/E41-1),"н/д",F41/E41-1)</f>
        <v>0.004362713626218984</v>
      </c>
      <c r="H41" s="20">
        <f>IF(ISERROR(F41/D41-1),"н/д",F41/D41-1)</f>
        <v>0.004362713626218984</v>
      </c>
      <c r="I41" s="20">
        <f t="shared" si="14"/>
        <v>0.08161934895481804</v>
      </c>
      <c r="J41" s="20">
        <f t="shared" si="15"/>
        <v>0.02036115107191372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42.718</v>
      </c>
      <c r="E42" s="28">
        <f>'[1]МакроDelay'!L9</f>
        <v>42.718</v>
      </c>
      <c r="F42" s="28">
        <f>'[1]МакроDelay'!Q9</f>
        <v>42.8025</v>
      </c>
      <c r="G42" s="20">
        <f t="shared" si="12"/>
        <v>0.0019780888618381454</v>
      </c>
      <c r="H42" s="20">
        <f t="shared" si="13"/>
        <v>0.0019780888618381454</v>
      </c>
      <c r="I42" s="20">
        <f t="shared" si="14"/>
        <v>0.06398184376289517</v>
      </c>
      <c r="J42" s="20">
        <f t="shared" si="15"/>
        <v>0.02714616551886584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41432</v>
      </c>
      <c r="E43" s="37">
        <f>'[1]ЗВР-cbr'!D4</f>
        <v>41439</v>
      </c>
      <c r="F43" s="37">
        <f>'[1]ЗВР-cbr'!D3</f>
        <v>41446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515,8</v>
      </c>
      <c r="E44" s="19" t="str">
        <f>'[1]ЗВР-cbr'!L4</f>
        <v>519,4</v>
      </c>
      <c r="F44" s="19" t="str">
        <f>'[1]ЗВР-cbr'!L3</f>
        <v>514,1</v>
      </c>
      <c r="G44" s="20">
        <f>IF(ISERROR(F44/E44-1),"н/д",F44/E44-1)</f>
        <v>-0.010204081632652962</v>
      </c>
      <c r="H44" s="20"/>
      <c r="I44" s="20">
        <f>IF(ISERROR(F44/C44-1),"н/д",F44/C44-1)</f>
        <v>0.032329317269076396</v>
      </c>
      <c r="J44" s="20">
        <f>IF(ISERROR(F44/B44-1),"н/д",F44/B44-1)</f>
        <v>0.17454877770162214</v>
      </c>
      <c r="K44" s="13"/>
    </row>
    <row r="45" spans="1:11" ht="18.75">
      <c r="A45" s="39"/>
      <c r="B45" s="37">
        <v>40909</v>
      </c>
      <c r="C45" s="37">
        <v>41275</v>
      </c>
      <c r="D45" s="37">
        <v>41426</v>
      </c>
      <c r="E45" s="37">
        <v>41442</v>
      </c>
      <c r="F45" s="37">
        <v>41449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</v>
      </c>
      <c r="E46" s="41">
        <v>3.4</v>
      </c>
      <c r="F46" s="41">
        <v>3.5</v>
      </c>
      <c r="G46" s="20">
        <f>IF(ISERROR(F46-E46),"н/д",F46-E46)/100</f>
        <v>0.0010000000000000009</v>
      </c>
      <c r="H46" s="20">
        <f>IF(ISERROR(F46-D46),"н/д",F46-D46)/100</f>
        <v>0.005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41345</v>
      </c>
      <c r="E47" s="43">
        <f>'[1]M2'!P23</f>
        <v>41375</v>
      </c>
      <c r="F47" s="43">
        <f>'[1]M2'!P22</f>
        <v>41406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27465.9</v>
      </c>
      <c r="E48" s="19">
        <f>'[1]M2'!Q23</f>
        <v>27841.2</v>
      </c>
      <c r="F48" s="19">
        <f>'[1]M2'!Q22</f>
        <v>28083.5</v>
      </c>
      <c r="G48" s="20"/>
      <c r="H48" s="20">
        <f>IF(ISERROR(F48/D48-1),"н/д",F48/D48-1)</f>
        <v>0.022486064538209227</v>
      </c>
      <c r="I48" s="20">
        <f>IF(ISERROR(F48/C48-1),"н/д",F48/C48-1)</f>
        <v>0.1470565410425968</v>
      </c>
      <c r="J48" s="20">
        <f>IF(ISERROR(F48/B48-1),"н/д",F48/B48-1)</f>
        <v>0.4033400126924478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41334</v>
      </c>
      <c r="E50" s="43">
        <v>41365</v>
      </c>
      <c r="F50" s="43">
        <v>41395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41334</v>
      </c>
      <c r="E54" s="43">
        <v>41365</v>
      </c>
      <c r="F54" s="43">
        <v>41395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1120.8</v>
      </c>
      <c r="E55" s="19">
        <f>'[1]Дох-Расх фед.б.'!J5*1</f>
        <v>1122.6</v>
      </c>
      <c r="F55" s="19">
        <f>'[1]Дох-Расх фед.б.'!J4*1</f>
        <v>891.2</v>
      </c>
      <c r="G55" s="20">
        <f>IF(ISERROR(F55/E55-1),"н/д",F55/E55-1)</f>
        <v>-0.2061286299661499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1002.3</v>
      </c>
      <c r="E56" s="19">
        <f>'[1]Дох-Расх фед.б.'!J29*1</f>
        <v>1057.1</v>
      </c>
      <c r="F56" s="19">
        <f>'[1]Дох-Расх фед.б.'!J28*1</f>
        <v>687.2</v>
      </c>
      <c r="G56" s="20">
        <f>IF(ISERROR(F56/E56-1),"н/д",F56/E56-1)</f>
        <v>-0.3499195913347838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118.5</v>
      </c>
      <c r="E57" s="25">
        <f>E55-E56</f>
        <v>65.5</v>
      </c>
      <c r="F57" s="19">
        <f>F55-F56</f>
        <v>204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41306</v>
      </c>
      <c r="E64" s="43">
        <v>41334</v>
      </c>
      <c r="F64" s="43">
        <v>41365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14069.26</v>
      </c>
      <c r="E65" s="19">
        <v>14396.193</v>
      </c>
      <c r="F65" s="19">
        <v>14738.946</v>
      </c>
      <c r="G65" s="20">
        <f>IF(ISERROR(F65/E65-1),"н/д",F65/E65-1)</f>
        <v>0.02380858606160685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5.8</v>
      </c>
      <c r="E66" s="19">
        <v>5.7</v>
      </c>
      <c r="F66" s="19">
        <v>5.6</v>
      </c>
      <c r="G66" s="20">
        <f>IF(ISERROR(F66/E66-1),"н/д",F66/E66-1)</f>
        <v>-0.01754385964912286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2013-07-02T09:07:37Z</dcterms:created>
  <dcterms:modified xsi:type="dcterms:W3CDTF">2013-07-02T09:08:31Z</dcterms:modified>
  <cp:category/>
  <cp:version/>
  <cp:contentType/>
  <cp:contentStatus/>
</cp:coreProperties>
</file>