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<sst xmlns="http://schemas.openxmlformats.org/spreadsheetml/2006/main" count="95" uniqueCount="79">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</sst>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7886,34</v>
          </cell>
          <cell r="S95">
            <v>8001.82</v>
          </cell>
        </row>
        <row r="103">
          <cell r="K103" t="str">
            <v>4454,54</v>
          </cell>
          <cell r="S103">
            <v>4602.81</v>
          </cell>
        </row>
        <row r="107">
          <cell r="K107" t="str">
            <v>482,77</v>
          </cell>
          <cell r="S107">
            <v>485.65999999999997</v>
          </cell>
        </row>
        <row r="125">
          <cell r="K125" t="str">
            <v>1958,27</v>
          </cell>
          <cell r="S125">
            <v>2007.2</v>
          </cell>
        </row>
      </sheetData>
      <sheetData sheetId="2">
        <row r="35">
          <cell r="I35" t="str">
            <v>6441,08</v>
          </cell>
          <cell r="L35">
            <v>6375.5199999999995</v>
          </cell>
        </row>
        <row r="36">
          <cell r="I36" t="str">
            <v>7908,29</v>
          </cell>
          <cell r="L36">
            <v>7806</v>
          </cell>
        </row>
        <row r="146">
          <cell r="I146" t="str">
            <v>3798,24</v>
          </cell>
          <cell r="L146">
            <v>3753.85</v>
          </cell>
        </row>
      </sheetData>
      <sheetData sheetId="3">
        <row r="3">
          <cell r="D3">
            <v>41453</v>
          </cell>
          <cell r="L3" t="str">
            <v>514,5</v>
          </cell>
        </row>
        <row r="4">
          <cell r="D4">
            <v>41446</v>
          </cell>
          <cell r="L4" t="str">
            <v>514,1</v>
          </cell>
        </row>
        <row r="5">
          <cell r="D5">
            <v>41439</v>
          </cell>
          <cell r="L5" t="str">
            <v>519,4</v>
          </cell>
        </row>
      </sheetData>
      <sheetData sheetId="4">
        <row r="8">
          <cell r="C8">
            <v>6.43</v>
          </cell>
          <cell r="D8">
            <v>6.43</v>
          </cell>
          <cell r="E8">
            <v>7.33</v>
          </cell>
          <cell r="F8">
            <v>7.33</v>
          </cell>
        </row>
      </sheetData>
      <sheetData sheetId="5">
        <row r="7">
          <cell r="L7">
            <v>33.1605</v>
          </cell>
          <cell r="Q7">
            <v>33.2247</v>
          </cell>
        </row>
        <row r="9">
          <cell r="L9">
            <v>43.0954</v>
          </cell>
          <cell r="Q9">
            <v>42.8399</v>
          </cell>
        </row>
      </sheetData>
      <sheetData sheetId="6">
        <row r="86">
          <cell r="M86" t="str">
            <v>102,90</v>
          </cell>
          <cell r="P86">
            <v>103.22</v>
          </cell>
        </row>
        <row r="102">
          <cell r="M102" t="str">
            <v>492,75</v>
          </cell>
          <cell r="P102">
            <v>491.25</v>
          </cell>
        </row>
        <row r="105">
          <cell r="M105" t="str">
            <v>85,27</v>
          </cell>
          <cell r="P105">
            <v>85.03</v>
          </cell>
        </row>
      </sheetData>
      <sheetData sheetId="7">
        <row r="22">
          <cell r="P22">
            <v>41406</v>
          </cell>
          <cell r="Q22">
            <v>28083.5</v>
          </cell>
        </row>
        <row r="23">
          <cell r="P23">
            <v>41375</v>
          </cell>
          <cell r="Q23">
            <v>27841.2</v>
          </cell>
        </row>
        <row r="24">
          <cell r="P24">
            <v>41345</v>
          </cell>
          <cell r="Q24">
            <v>27465.9</v>
          </cell>
        </row>
      </sheetData>
      <sheetData sheetId="8">
        <row r="4">
          <cell r="J4" t="str">
            <v>891,2</v>
          </cell>
        </row>
        <row r="5">
          <cell r="J5" t="str">
            <v>1122,6</v>
          </cell>
        </row>
        <row r="6">
          <cell r="J6" t="str">
            <v>1120,8</v>
          </cell>
        </row>
        <row r="28">
          <cell r="J28" t="str">
            <v>687,2</v>
          </cell>
        </row>
        <row r="29">
          <cell r="J29" t="str">
            <v>1057,1</v>
          </cell>
        </row>
        <row r="30">
          <cell r="J30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760.7</v>
          </cell>
          <cell r="AJ5">
            <v>800.7</v>
          </cell>
          <cell r="AK5">
            <v>571.6</v>
          </cell>
          <cell r="AL5">
            <v>596.8</v>
          </cell>
        </row>
      </sheetData>
      <sheetData sheetId="12">
        <row r="688">
          <cell r="C688">
            <v>106.3623</v>
          </cell>
        </row>
        <row r="693">
          <cell r="C693">
            <v>106.98</v>
          </cell>
        </row>
      </sheetData>
      <sheetData sheetId="13">
        <row r="688">
          <cell r="C688">
            <v>1224.34</v>
          </cell>
        </row>
        <row r="693">
          <cell r="C693">
            <v>1212.7</v>
          </cell>
        </row>
      </sheetData>
      <sheetData sheetId="14">
        <row r="688">
          <cell r="C688">
            <v>6782.42</v>
          </cell>
        </row>
        <row r="693">
          <cell r="C693">
            <v>6757.2</v>
          </cell>
        </row>
      </sheetData>
      <sheetData sheetId="15">
        <row r="688">
          <cell r="C688">
            <v>13394</v>
          </cell>
        </row>
        <row r="693">
          <cell r="C693">
            <v>13305</v>
          </cell>
        </row>
      </sheetData>
      <sheetData sheetId="16">
        <row r="688">
          <cell r="C688">
            <v>1787</v>
          </cell>
        </row>
        <row r="693">
          <cell r="C693">
            <v>1768</v>
          </cell>
        </row>
      </sheetData>
      <sheetData sheetId="17">
        <row r="688">
          <cell r="C688">
            <v>15.53</v>
          </cell>
        </row>
        <row r="693">
          <cell r="C693">
            <v>16.42</v>
          </cell>
        </row>
      </sheetData>
      <sheetData sheetId="18">
        <row r="688">
          <cell r="C688">
            <v>660.2</v>
          </cell>
        </row>
        <row r="693">
          <cell r="C693">
            <v>660</v>
          </cell>
        </row>
      </sheetData>
      <sheetData sheetId="19">
        <row r="688">
          <cell r="C688">
            <v>19303.158</v>
          </cell>
        </row>
        <row r="693">
          <cell r="C693">
            <v>19495.82</v>
          </cell>
        </row>
      </sheetData>
      <sheetData sheetId="20">
        <row r="688">
          <cell r="C688">
            <v>45210.49</v>
          </cell>
        </row>
        <row r="693">
          <cell r="C693">
            <v>45763.16</v>
          </cell>
        </row>
      </sheetData>
      <sheetData sheetId="21">
        <row r="688">
          <cell r="C688">
            <v>14109.34</v>
          </cell>
        </row>
        <row r="693">
          <cell r="C693">
            <v>14309.97</v>
          </cell>
        </row>
      </sheetData>
      <sheetData sheetId="22">
        <row r="688">
          <cell r="C688">
            <v>1631.89</v>
          </cell>
        </row>
        <row r="693">
          <cell r="C693">
            <v>1615.41</v>
          </cell>
        </row>
      </sheetData>
      <sheetData sheetId="23">
        <row r="688">
          <cell r="C688">
            <v>3479.38</v>
          </cell>
        </row>
        <row r="693">
          <cell r="C693">
            <v>3443.67</v>
          </cell>
        </row>
      </sheetData>
      <sheetData sheetId="24">
        <row r="688">
          <cell r="C688">
            <v>15135.84</v>
          </cell>
        </row>
        <row r="693">
          <cell r="C693">
            <v>14988.55</v>
          </cell>
        </row>
      </sheetData>
      <sheetData sheetId="25">
        <row r="688">
          <cell r="C688">
            <v>1347.93</v>
          </cell>
        </row>
        <row r="693">
          <cell r="C693">
            <v>1342.72</v>
          </cell>
        </row>
      </sheetData>
      <sheetData sheetId="26">
        <row r="688">
          <cell r="C688">
            <v>1274.4</v>
          </cell>
        </row>
        <row r="693">
          <cell r="C693">
            <v>1268.59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41463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41460</v>
      </c>
      <c r="F4" s="14">
        <f>I1</f>
        <v>41463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1276.85</v>
      </c>
      <c r="E6" s="19">
        <f>'[1]РТС'!C693</f>
        <v>1268.59</v>
      </c>
      <c r="F6" s="19">
        <f>'[1]РТС'!C688</f>
        <v>1274.4</v>
      </c>
      <c r="G6" s="20">
        <f>IF(ISERROR(F6/E6-1),"н/д",F6/E6-1)</f>
        <v>0.004579887907046443</v>
      </c>
      <c r="H6" s="20">
        <f>IF(ISERROR(F6/D6-1),"н/д",F6/D6-1)</f>
        <v>-0.0019187845087518252</v>
      </c>
      <c r="I6" s="20">
        <f>IF(ISERROR(F6/C6-1),"н/д",F6/C6-1)</f>
        <v>-0.19142186409491768</v>
      </c>
      <c r="J6" s="20">
        <f>IF(ISERROR(F6/B6-1),"н/д",F6/B6-1)</f>
        <v>-0.10893155466899374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1336.17</v>
      </c>
      <c r="E7" s="19">
        <f>'[1]ММВБ'!C693</f>
        <v>1342.72</v>
      </c>
      <c r="F7" s="19">
        <f>'[1]ММВБ'!C688</f>
        <v>1347.93</v>
      </c>
      <c r="G7" s="20">
        <f>IF(ISERROR(F7/E7-1),"н/д",F7/E7-1)</f>
        <v>0.003880183508103041</v>
      </c>
      <c r="H7" s="20">
        <f>IF(ISERROR(F7/D7-1),"н/д",F7/D7-1)</f>
        <v>0.00880127528682717</v>
      </c>
      <c r="I7" s="20">
        <f>IF(ISERROR(F7/C7-1),"н/д",F7/C7-1)</f>
        <v>-0.11017150552540889</v>
      </c>
      <c r="J7" s="20">
        <f>IF(ISERROR(F7/B7-1),"н/д",F7/B7-1)</f>
        <v>-0.06933872829480714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(США)'!C693</f>
        <v>14988.55</v>
      </c>
      <c r="F9" s="19">
        <f>'[1]DJIA (США)'!C688</f>
        <v>15135.84</v>
      </c>
      <c r="G9" s="20">
        <f aca="true" t="shared" si="0" ref="G9:G15">IF(ISERROR(F9/E9-1),"н/д",F9/E9-1)</f>
        <v>0.009826834483655844</v>
      </c>
      <c r="H9" s="20">
        <f>IF(ISERROR(F9/D9-1),"н/д",F9/D9-1)</f>
        <v>0.015174116005794991</v>
      </c>
      <c r="I9" s="20">
        <f>IF(ISERROR(F9/C9-1),"н/д",F9/C9-1)</f>
        <v>0.13086611243480228</v>
      </c>
      <c r="J9" s="20">
        <f aca="true" t="shared" si="1" ref="J9:J15">IF(ISERROR(F9/B9-1),"н/д",F9/B9-1)</f>
        <v>0.22458884842596727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(США)'!C693</f>
        <v>3443.67</v>
      </c>
      <c r="F10" s="19">
        <f>'[1]NASDAQ Composite (США)'!C688</f>
        <v>3479.38</v>
      </c>
      <c r="G10" s="20">
        <f t="shared" si="0"/>
        <v>0.010369750876245476</v>
      </c>
      <c r="H10" s="20">
        <f aca="true" t="shared" si="2" ref="H10:H15">IF(ISERROR(F10/D10-1),"н/д",F10/D10-1)</f>
        <v>0.022369793579666508</v>
      </c>
      <c r="I10" s="20">
        <f aca="true" t="shared" si="3" ref="I10:I15">IF(ISERROR(F10/C10-1),"н/д",F10/C10-1)</f>
        <v>0.12281165995979104</v>
      </c>
      <c r="J10" s="20">
        <f t="shared" si="1"/>
        <v>0.30108865648444283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(США)'!C693</f>
        <v>1615.41</v>
      </c>
      <c r="F11" s="19">
        <f>'[1]S&amp;P500 (США)'!C688</f>
        <v>1631.89</v>
      </c>
      <c r="G11" s="20">
        <f t="shared" si="0"/>
        <v>0.010201744448777639</v>
      </c>
      <c r="H11" s="20">
        <f>IF(ISERROR(F11/D11-1),"н/д",F11/D11-1)</f>
        <v>0.015943671090967948</v>
      </c>
      <c r="I11" s="20">
        <f t="shared" si="3"/>
        <v>0.1162878191929626</v>
      </c>
      <c r="J11" s="20">
        <f t="shared" si="1"/>
        <v>0.27709695588350103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3767.48</v>
      </c>
      <c r="E12" s="19">
        <f>'[1]евр-индексы'!L146</f>
        <v>3753.85</v>
      </c>
      <c r="F12" s="19">
        <f>'[1]евр-индексы'!I146*1</f>
        <v>3798.24</v>
      </c>
      <c r="G12" s="20">
        <f t="shared" si="0"/>
        <v>0.011825192802056517</v>
      </c>
      <c r="H12" s="20">
        <f t="shared" si="2"/>
        <v>0.008164608703961296</v>
      </c>
      <c r="I12" s="20">
        <f t="shared" si="3"/>
        <v>0.025002766091229756</v>
      </c>
      <c r="J12" s="20">
        <f t="shared" si="1"/>
        <v>0.21064844327715004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7983.92</v>
      </c>
      <c r="E13" s="19">
        <f>'[1]евр-индексы'!L36</f>
        <v>7806</v>
      </c>
      <c r="F13" s="19">
        <f>'[1]евр-индексы'!I36*1</f>
        <v>7908.29</v>
      </c>
      <c r="G13" s="20">
        <f t="shared" si="0"/>
        <v>0.013104022546758909</v>
      </c>
      <c r="H13" s="20">
        <f t="shared" si="2"/>
        <v>-0.009472790308520107</v>
      </c>
      <c r="I13" s="20">
        <f t="shared" si="3"/>
        <v>0.027607158682039445</v>
      </c>
      <c r="J13" s="20">
        <f t="shared" si="1"/>
        <v>0.3054464238550527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6307.78</v>
      </c>
      <c r="E14" s="19">
        <f>'[1]евр-индексы'!L35</f>
        <v>6375.5199999999995</v>
      </c>
      <c r="F14" s="19">
        <f>'[1]евр-индексы'!I35*1</f>
        <v>6441.08</v>
      </c>
      <c r="G14" s="20">
        <f t="shared" si="0"/>
        <v>0.010283082791678222</v>
      </c>
      <c r="H14" s="20">
        <f t="shared" si="2"/>
        <v>0.021132633034126158</v>
      </c>
      <c r="I14" s="20">
        <f t="shared" si="3"/>
        <v>0.06407323032496715</v>
      </c>
      <c r="J14" s="20">
        <f t="shared" si="1"/>
        <v>0.14007873012276795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'[1]Япония'!C693</f>
        <v>14309.97</v>
      </c>
      <c r="F15" s="19">
        <f>'[1]Япония'!C688</f>
        <v>14109.34</v>
      </c>
      <c r="G15" s="20">
        <f t="shared" si="0"/>
        <v>-0.014020294941219258</v>
      </c>
      <c r="H15" s="20">
        <f t="shared" si="2"/>
        <v>0.018541057570835573</v>
      </c>
      <c r="I15" s="20">
        <f t="shared" si="3"/>
        <v>0.34271597231077866</v>
      </c>
      <c r="J15" s="20">
        <f t="shared" si="1"/>
        <v>0.681609863860769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'[1]азия-индексы'!S95*1</f>
        <v>8001.82</v>
      </c>
      <c r="F17" s="19">
        <f>'[1]азия-индексы'!K95*1</f>
        <v>7886.34</v>
      </c>
      <c r="G17" s="20">
        <f aca="true" t="shared" si="4" ref="G17:G22">IF(ISERROR(F17/E17-1),"н/д",F17/E17-1)</f>
        <v>-0.014431716784431448</v>
      </c>
      <c r="H17" s="20">
        <f aca="true" t="shared" si="5" ref="H17:H22">IF(ISERROR(F17/D17-1),"н/д",F17/D17-1)</f>
        <v>-0.018623693379790973</v>
      </c>
      <c r="I17" s="20">
        <f aca="true" t="shared" si="6" ref="I17:I22">IF(ISERROR(F17/C17-1),"н/д",F17/C17-1)</f>
        <v>0.021327020355726534</v>
      </c>
      <c r="J17" s="20">
        <f aca="true" t="shared" si="7" ref="J17:J22">IF(ISERROR(F17/B17-1),"н/д",F17/B17-1)</f>
        <v>0.11184203106143498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480.03999999999996</v>
      </c>
      <c r="E18" s="19">
        <f>'[1]азия-индексы'!S107</f>
        <v>485.65999999999997</v>
      </c>
      <c r="F18" s="19">
        <f>'[1]азия-индексы'!K107*1</f>
        <v>482.77</v>
      </c>
      <c r="G18" s="20">
        <f t="shared" si="4"/>
        <v>-0.00595066507433184</v>
      </c>
      <c r="H18" s="20">
        <f t="shared" si="5"/>
        <v>0.005687026081159896</v>
      </c>
      <c r="I18" s="20">
        <f>IF(ISERROR(F18/C18-1),"н/д",F18/C18-1)</f>
        <v>0.0796359245012972</v>
      </c>
      <c r="J18" s="20">
        <f t="shared" si="7"/>
        <v>0.4227572792644112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19577.39</v>
      </c>
      <c r="E19" s="19">
        <f>'[1]Индия'!C693</f>
        <v>19495.82</v>
      </c>
      <c r="F19" s="19">
        <f>'[1]Индия'!C688</f>
        <v>19303.158</v>
      </c>
      <c r="G19" s="20">
        <f t="shared" si="4"/>
        <v>-0.009882220906840544</v>
      </c>
      <c r="H19" s="20">
        <f t="shared" si="5"/>
        <v>-0.01400758732394869</v>
      </c>
      <c r="I19" s="20">
        <f t="shared" si="6"/>
        <v>-0.022254605795004934</v>
      </c>
      <c r="J19" s="20">
        <f t="shared" si="7"/>
        <v>0.22058171121587988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4777.45</v>
      </c>
      <c r="E20" s="19">
        <f>'[1]азия-индексы'!S103</f>
        <v>4602.81</v>
      </c>
      <c r="F20" s="19">
        <f>'[1]азия-индексы'!K103*1</f>
        <v>4454.54</v>
      </c>
      <c r="G20" s="20">
        <f t="shared" si="4"/>
        <v>-0.03221293079662213</v>
      </c>
      <c r="H20" s="20">
        <f t="shared" si="5"/>
        <v>-0.06759045097279925</v>
      </c>
      <c r="I20" s="20">
        <f t="shared" si="6"/>
        <v>0.012835117062179213</v>
      </c>
      <c r="J20" s="20">
        <f>IF(ISERROR(F20/B20-1),"н/д",F20/B20-1)</f>
        <v>0.14539979995217367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'[1]азия-индексы'!S125</f>
        <v>2007.2</v>
      </c>
      <c r="F21" s="19">
        <f>'[1]азия-индексы'!K125*1</f>
        <v>1958.27</v>
      </c>
      <c r="G21" s="20">
        <f t="shared" si="4"/>
        <v>-0.024377241929055438</v>
      </c>
      <c r="H21" s="20">
        <f t="shared" si="5"/>
        <v>-0.01852909925622981</v>
      </c>
      <c r="I21" s="20">
        <f t="shared" si="6"/>
        <v>-0.13962663714209145</v>
      </c>
      <c r="J21" s="20">
        <f t="shared" si="7"/>
        <v>-0.10992986778054026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'[1]Бразилия'!C693</f>
        <v>45763.16</v>
      </c>
      <c r="F22" s="19">
        <f>'[1]Бразилия'!C688</f>
        <v>45210.49</v>
      </c>
      <c r="G22" s="20">
        <f t="shared" si="4"/>
        <v>-0.012076744700322384</v>
      </c>
      <c r="H22" s="20">
        <f t="shared" si="5"/>
        <v>-0.047340410176510916</v>
      </c>
      <c r="I22" s="20">
        <f t="shared" si="6"/>
        <v>-0.27000426593193183</v>
      </c>
      <c r="J22" s="20">
        <f t="shared" si="7"/>
        <v>-0.22849480301916192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102.49</v>
      </c>
      <c r="E24" s="19">
        <f>'[1]нефть Brent'!C693</f>
        <v>106.98</v>
      </c>
      <c r="F24" s="29">
        <f>'[1]нефть Brent'!C688</f>
        <v>106.3623</v>
      </c>
      <c r="G24" s="20">
        <f>IF(ISERROR(F24/E24-1),"н/д",F24/E24-1)</f>
        <v>-0.005773976444195195</v>
      </c>
      <c r="H24" s="20">
        <f aca="true" t="shared" si="8" ref="H24:H33">IF(ISERROR(F24/D24-1),"н/д",F24/D24-1)</f>
        <v>0.03778222265586906</v>
      </c>
      <c r="I24" s="20">
        <f aca="true" t="shared" si="9" ref="I24:I33">IF(ISERROR(F24/C24-1),"н/д",F24/C24-1)</f>
        <v>-0.04195370203566917</v>
      </c>
      <c r="J24" s="20">
        <f>IF(ISERROR(F24/B24-1),"н/д",F24/B24-1)</f>
        <v>-0.054136949755446806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97.99</v>
      </c>
      <c r="E25" s="19">
        <f>'[1]сырье'!P86</f>
        <v>103.22</v>
      </c>
      <c r="F25" s="29">
        <f>'[1]сырье'!M86*1</f>
        <v>102.9</v>
      </c>
      <c r="G25" s="20">
        <f aca="true" t="shared" si="10" ref="G25:G33">IF(ISERROR(F25/E25-1),"н/д",F25/E25-1)</f>
        <v>-0.003100174384809029</v>
      </c>
      <c r="H25" s="20">
        <f t="shared" si="8"/>
        <v>0.05010715379120323</v>
      </c>
      <c r="I25" s="20">
        <f t="shared" si="9"/>
        <v>0.10455130957492487</v>
      </c>
      <c r="J25" s="20">
        <f aca="true" t="shared" si="11" ref="J25:J31">IF(ISERROR(F25/B25-1),"н/д",F25/B25-1)</f>
        <v>0.015694403316553363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1255.7</v>
      </c>
      <c r="E26" s="19">
        <f>'[1]Золото'!C693</f>
        <v>1212.7</v>
      </c>
      <c r="F26" s="19">
        <f>'[1]Золото'!C688</f>
        <v>1224.34</v>
      </c>
      <c r="G26" s="20">
        <f t="shared" si="10"/>
        <v>0.009598416755998818</v>
      </c>
      <c r="H26" s="20">
        <f t="shared" si="8"/>
        <v>-0.02497411802182059</v>
      </c>
      <c r="I26" s="20">
        <f t="shared" si="9"/>
        <v>-0.26342197088196373</v>
      </c>
      <c r="J26" s="20">
        <f t="shared" si="11"/>
        <v>-0.23864297992533812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6960.03</v>
      </c>
      <c r="E27" s="19">
        <f>'[1]Медь'!C693</f>
        <v>6757.2</v>
      </c>
      <c r="F27" s="19">
        <f>'[1]Медь'!C688</f>
        <v>6782.42</v>
      </c>
      <c r="G27" s="20">
        <f t="shared" si="10"/>
        <v>0.003732315160125621</v>
      </c>
      <c r="H27" s="20">
        <f t="shared" si="8"/>
        <v>-0.025518568167091193</v>
      </c>
      <c r="I27" s="20">
        <f t="shared" si="9"/>
        <v>-0.1621904731317214</v>
      </c>
      <c r="J27" s="20">
        <f t="shared" si="11"/>
        <v>-0.09939872302827868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13965</v>
      </c>
      <c r="E28" s="19">
        <f>'[1]Никель'!C693</f>
        <v>13305</v>
      </c>
      <c r="F28" s="19">
        <f>'[1]Никель'!C688</f>
        <v>13394</v>
      </c>
      <c r="G28" s="20">
        <f t="shared" si="10"/>
        <v>0.006689214580984482</v>
      </c>
      <c r="H28" s="20">
        <f t="shared" si="8"/>
        <v>-0.04088793412101688</v>
      </c>
      <c r="I28" s="20">
        <f t="shared" si="9"/>
        <v>-0.22689754689754693</v>
      </c>
      <c r="J28" s="20">
        <f t="shared" si="11"/>
        <v>-0.2987459508110937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1827.5</v>
      </c>
      <c r="E29" s="19">
        <f>'[1]Алюминий'!C693</f>
        <v>1768</v>
      </c>
      <c r="F29" s="19">
        <f>'[1]Алюминий'!C688</f>
        <v>1787</v>
      </c>
      <c r="G29" s="20">
        <f t="shared" si="10"/>
        <v>0.01074660633484159</v>
      </c>
      <c r="H29" s="20">
        <f t="shared" si="8"/>
        <v>-0.022161422708618317</v>
      </c>
      <c r="I29" s="20">
        <f t="shared" si="9"/>
        <v>-0.13546202225447512</v>
      </c>
      <c r="J29" s="20">
        <f t="shared" si="11"/>
        <v>-0.15227819038642787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85.54</v>
      </c>
      <c r="E30" s="19">
        <f>'[1]сырье'!P105</f>
        <v>85.03</v>
      </c>
      <c r="F30" s="19" t="str">
        <f>'[1]сырье'!M105</f>
        <v>85,27</v>
      </c>
      <c r="G30" s="20">
        <f t="shared" si="10"/>
        <v>0.002822533223568069</v>
      </c>
      <c r="H30" s="20">
        <f t="shared" si="8"/>
        <v>-0.0031564180500351924</v>
      </c>
      <c r="I30" s="20">
        <f t="shared" si="9"/>
        <v>0.13511714589989343</v>
      </c>
      <c r="J30" s="20">
        <f t="shared" si="11"/>
        <v>-0.11582330982994615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16.92</v>
      </c>
      <c r="E31" s="19">
        <f>'[1]Сахар'!C693</f>
        <v>16.42</v>
      </c>
      <c r="F31" s="19">
        <f>'[1]Сахар'!C688</f>
        <v>15.53</v>
      </c>
      <c r="G31" s="20">
        <f t="shared" si="10"/>
        <v>-0.05420219244823399</v>
      </c>
      <c r="H31" s="20">
        <f t="shared" si="8"/>
        <v>-0.08215130023640671</v>
      </c>
      <c r="I31" s="20">
        <f t="shared" si="9"/>
        <v>-0.17656415694591732</v>
      </c>
      <c r="J31" s="20">
        <f t="shared" si="11"/>
        <v>-0.3331902103907256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501.25</v>
      </c>
      <c r="E32" s="19">
        <f>'[1]сырье'!P102</f>
        <v>491.25</v>
      </c>
      <c r="F32" s="19">
        <f>'[1]сырье'!M102*1</f>
        <v>492.75</v>
      </c>
      <c r="G32" s="20">
        <f t="shared" si="10"/>
        <v>0.003053435114503733</v>
      </c>
      <c r="H32" s="20">
        <f t="shared" si="8"/>
        <v>-0.01695760598503737</v>
      </c>
      <c r="I32" s="20">
        <f t="shared" si="9"/>
        <v>-0.28457350272232307</v>
      </c>
      <c r="J32" s="20">
        <f>IF(ISERROR(F32/B32-1),"н/д",F32/B32-1)</f>
        <v>-0.24424846625766872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7934.961111111112</v>
      </c>
      <c r="E33" s="19">
        <f>'[1]Пшеница'!C693/100/0.027*E41</f>
        <v>8105.9</v>
      </c>
      <c r="F33" s="19">
        <f>'[1]Пшеница'!C688/100/0.027*F41</f>
        <v>8124.0544222222225</v>
      </c>
      <c r="G33" s="20">
        <f t="shared" si="10"/>
        <v>0.0022396553402117547</v>
      </c>
      <c r="H33" s="20">
        <f t="shared" si="8"/>
        <v>0.023830401745300156</v>
      </c>
      <c r="I33" s="20">
        <f t="shared" si="9"/>
        <v>-0.037589478376745755</v>
      </c>
      <c r="J33" s="20">
        <f>IF(ISERROR(F33/B33-1),"н/д",F33/B33-1)</f>
        <v>-0.023938388276516287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41460</v>
      </c>
      <c r="F35" s="32">
        <f>I1</f>
        <v>41463</v>
      </c>
      <c r="G35" s="33"/>
      <c r="H35" s="34"/>
      <c r="I35" s="33"/>
      <c r="J35" s="35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1002.5</v>
      </c>
      <c r="E37" s="19">
        <f>'[1]ост. ср-тв на кс'!AJ5</f>
        <v>800.7</v>
      </c>
      <c r="F37" s="19">
        <f>'[1]ост. ср-тв на кс'!AI5</f>
        <v>760.7</v>
      </c>
      <c r="G37" s="20">
        <f t="shared" si="12"/>
        <v>-0.0499562882477832</v>
      </c>
      <c r="H37" s="20">
        <f aca="true" t="shared" si="13" ref="H37:H42">IF(ISERROR(F37/D37-1),"н/д",F37/D37-1)</f>
        <v>-0.2411970074812967</v>
      </c>
      <c r="I37" s="20">
        <f aca="true" t="shared" si="14" ref="I37:I42">IF(ISERROR(F37/C37-1),"н/д",F37/C37-1)</f>
        <v>-0.443322356384925</v>
      </c>
      <c r="J37" s="20">
        <f aca="true" t="shared" si="15" ref="J37:J42">IF(ISERROR(F37/B37-1),"н/д",F37/B37-1)</f>
        <v>-0.2248828204605665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773</v>
      </c>
      <c r="E38" s="19">
        <f>'[1]ост. ср-тв на кс'!AL5</f>
        <v>596.8</v>
      </c>
      <c r="F38" s="19">
        <f>'[1]ост. ср-тв на кс'!AK5</f>
        <v>571.6</v>
      </c>
      <c r="G38" s="20">
        <f t="shared" si="12"/>
        <v>-0.04222520107238592</v>
      </c>
      <c r="H38" s="20">
        <f t="shared" si="13"/>
        <v>-0.26054333764553683</v>
      </c>
      <c r="I38" s="20">
        <f t="shared" si="14"/>
        <v>-0.4178040334080261</v>
      </c>
      <c r="J38" s="20">
        <f t="shared" si="15"/>
        <v>-0.2228416043507817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6.53</v>
      </c>
      <c r="E39" s="28">
        <f>'[1]mibid-mibor'!C8</f>
        <v>6.43</v>
      </c>
      <c r="F39" s="28">
        <f>'[1]mibid-mibor'!D8</f>
        <v>6.43</v>
      </c>
      <c r="G39" s="20">
        <f t="shared" si="12"/>
        <v>0</v>
      </c>
      <c r="H39" s="20">
        <f t="shared" si="13"/>
        <v>-0.015313935681470214</v>
      </c>
      <c r="I39" s="20">
        <f t="shared" si="14"/>
        <v>-0.040298507462686595</v>
      </c>
      <c r="J39" s="20">
        <f t="shared" si="15"/>
        <v>0.012598425196850505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7.34</v>
      </c>
      <c r="E40" s="28">
        <f>'[1]mibid-mibor'!E8</f>
        <v>7.33</v>
      </c>
      <c r="F40" s="28">
        <f>'[1]mibid-mibor'!F8</f>
        <v>7.33</v>
      </c>
      <c r="G40" s="20">
        <f t="shared" si="12"/>
        <v>0</v>
      </c>
      <c r="H40" s="20">
        <f t="shared" si="13"/>
        <v>-0.0013623978201634523</v>
      </c>
      <c r="I40" s="20">
        <f t="shared" si="14"/>
        <v>-0.026560424966799445</v>
      </c>
      <c r="J40" s="20">
        <f t="shared" si="15"/>
        <v>-0.008119079837618393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32.709</v>
      </c>
      <c r="E41" s="28">
        <f>'[1]МакроDelay'!L7</f>
        <v>33.1605</v>
      </c>
      <c r="F41" s="28">
        <f>'[1]МакроDelay'!Q7</f>
        <v>33.2247</v>
      </c>
      <c r="G41" s="20">
        <f>IF(ISERROR(F41/E41-1),"н/д",F41/E41-1)</f>
        <v>0.0019360383588908903</v>
      </c>
      <c r="H41" s="20">
        <f>IF(ISERROR(F41/D41-1),"н/д",F41/D41-1)</f>
        <v>0.01576630285242575</v>
      </c>
      <c r="I41" s="20">
        <f t="shared" si="14"/>
        <v>0.09390011424733391</v>
      </c>
      <c r="J41" s="20">
        <f t="shared" si="15"/>
        <v>0.0319463874325836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42.718</v>
      </c>
      <c r="E42" s="28">
        <f>'[1]МакроDelay'!L9</f>
        <v>43.0954</v>
      </c>
      <c r="F42" s="28">
        <f>'[1]МакроDelay'!Q9</f>
        <v>42.8399</v>
      </c>
      <c r="G42" s="20">
        <f t="shared" si="12"/>
        <v>-0.005928707008172496</v>
      </c>
      <c r="H42" s="20">
        <f t="shared" si="13"/>
        <v>0.00285359801488827</v>
      </c>
      <c r="I42" s="20">
        <f t="shared" si="14"/>
        <v>0.06491153060260602</v>
      </c>
      <c r="J42" s="20">
        <f t="shared" si="15"/>
        <v>0.02804366605248898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41439</v>
      </c>
      <c r="E43" s="37">
        <f>'[1]ЗВР-cbr'!D4</f>
        <v>41446</v>
      </c>
      <c r="F43" s="37">
        <f>'[1]ЗВР-cbr'!D3</f>
        <v>41453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519,4</v>
      </c>
      <c r="E44" s="19" t="str">
        <f>'[1]ЗВР-cbr'!L4</f>
        <v>514,1</v>
      </c>
      <c r="F44" s="19" t="str">
        <f>'[1]ЗВР-cbr'!L3</f>
        <v>514,5</v>
      </c>
      <c r="G44" s="20">
        <f>IF(ISERROR(F44/E44-1),"н/д",F44/E44-1)</f>
        <v>0.0007780587434351727</v>
      </c>
      <c r="H44" s="20"/>
      <c r="I44" s="20">
        <f>IF(ISERROR(F44/C44-1),"н/д",F44/C44-1)</f>
        <v>0.033132530120481896</v>
      </c>
      <c r="J44" s="20">
        <f>IF(ISERROR(F44/B44-1),"н/д",F44/B44-1)</f>
        <v>0.17546264564770397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41449</v>
      </c>
      <c r="F45" s="37">
        <v>41456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3.5</v>
      </c>
      <c r="F46" s="41">
        <v>3.8</v>
      </c>
      <c r="G46" s="20">
        <f>IF(ISERROR(F46-E46),"н/д",F46-E46)/100</f>
        <v>0.0029999999999999983</v>
      </c>
      <c r="H46" s="20">
        <f>IF(ISERROR(F46-D46),"н/д",F46-D46)/100</f>
        <v>0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41345</v>
      </c>
      <c r="E47" s="43">
        <f>'[1]M2'!P23</f>
        <v>41375</v>
      </c>
      <c r="F47" s="43">
        <f>'[1]M2'!P22</f>
        <v>41406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27465.9</v>
      </c>
      <c r="E48" s="19">
        <f>'[1]M2'!Q23</f>
        <v>27841.2</v>
      </c>
      <c r="F48" s="19">
        <f>'[1]M2'!Q22</f>
        <v>28083.5</v>
      </c>
      <c r="G48" s="20"/>
      <c r="H48" s="20">
        <f>IF(ISERROR(F48/D48-1),"н/д",F48/D48-1)</f>
        <v>0.022486064538209227</v>
      </c>
      <c r="I48" s="20">
        <f>IF(ISERROR(F48/C48-1),"н/д",F48/C48-1)</f>
        <v>0.1470565410425968</v>
      </c>
      <c r="J48" s="20">
        <f>IF(ISERROR(F48/B48-1),"н/д",F48/B48-1)</f>
        <v>0.4033400126924478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41334</v>
      </c>
      <c r="E50" s="43">
        <v>41365</v>
      </c>
      <c r="F50" s="43">
        <v>41395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41334</v>
      </c>
      <c r="E54" s="43">
        <v>41365</v>
      </c>
      <c r="F54" s="43">
        <v>41395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1120.8</v>
      </c>
      <c r="E55" s="19">
        <f>'[1]Дох-Расх фед.б.'!J5*1</f>
        <v>1122.6</v>
      </c>
      <c r="F55" s="19">
        <f>'[1]Дох-Расх фед.б.'!J4*1</f>
        <v>891.2</v>
      </c>
      <c r="G55" s="20">
        <f>IF(ISERROR(F55/E55-1),"н/д",F55/E55-1)</f>
        <v>-0.2061286299661499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1002.3</v>
      </c>
      <c r="E56" s="19">
        <f>'[1]Дох-Расх фед.б.'!J29*1</f>
        <v>1057.1</v>
      </c>
      <c r="F56" s="19">
        <f>'[1]Дох-Расх фед.б.'!J28*1</f>
        <v>687.2</v>
      </c>
      <c r="G56" s="20">
        <f>IF(ISERROR(F56/E56-1),"н/д",F56/E56-1)</f>
        <v>-0.3499195913347838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118.5</v>
      </c>
      <c r="E57" s="25">
        <f>E55-E56</f>
        <v>65.5</v>
      </c>
      <c r="F57" s="19">
        <f>F55-F56</f>
        <v>204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2013-07-08T09:03:38Z</dcterms:created>
  <dcterms:modified xsi:type="dcterms:W3CDTF">2013-07-08T09:04:42Z</dcterms:modified>
  <cp:category/>
  <cp:version/>
  <cp:contentType/>
  <cp:contentStatus/>
</cp:coreProperties>
</file>