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<sst xmlns="http://schemas.openxmlformats.org/spreadsheetml/2006/main" count="95" uniqueCount="79">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</sst>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7971,18</v>
          </cell>
          <cell r="S95">
            <v>7886.34</v>
          </cell>
        </row>
        <row r="103">
          <cell r="K103" t="str">
            <v>4423,75</v>
          </cell>
          <cell r="S103">
            <v>4433.63</v>
          </cell>
        </row>
        <row r="107">
          <cell r="K107" t="str">
            <v>485,50</v>
          </cell>
          <cell r="S107">
            <v>482.77</v>
          </cell>
        </row>
        <row r="125">
          <cell r="K125" t="str">
            <v>1965,45</v>
          </cell>
          <cell r="S125">
            <v>1958.27</v>
          </cell>
        </row>
      </sheetData>
      <sheetData sheetId="2">
        <row r="35">
          <cell r="I35" t="str">
            <v>6523,05</v>
          </cell>
          <cell r="L35">
            <v>6450.070000000001</v>
          </cell>
        </row>
        <row r="36">
          <cell r="I36" t="str">
            <v>8058,59</v>
          </cell>
          <cell r="L36">
            <v>7968.54</v>
          </cell>
        </row>
        <row r="146">
          <cell r="I146" t="str">
            <v>3854,32</v>
          </cell>
          <cell r="L146">
            <v>3823.8300000000004</v>
          </cell>
        </row>
      </sheetData>
      <sheetData sheetId="3">
        <row r="3">
          <cell r="D3">
            <v>41453</v>
          </cell>
          <cell r="L3" t="str">
            <v>514,5</v>
          </cell>
        </row>
        <row r="4">
          <cell r="D4">
            <v>41446</v>
          </cell>
          <cell r="L4" t="str">
            <v>514,1</v>
          </cell>
        </row>
        <row r="5">
          <cell r="D5">
            <v>41439</v>
          </cell>
          <cell r="L5" t="str">
            <v>519,4</v>
          </cell>
        </row>
      </sheetData>
      <sheetData sheetId="4">
        <row r="8">
          <cell r="C8">
            <v>6.39</v>
          </cell>
          <cell r="D8">
            <v>6.39</v>
          </cell>
          <cell r="E8">
            <v>7.3</v>
          </cell>
          <cell r="F8">
            <v>7.3</v>
          </cell>
        </row>
      </sheetData>
      <sheetData sheetId="5">
        <row r="7">
          <cell r="L7">
            <v>33.2247</v>
          </cell>
          <cell r="Q7">
            <v>33.321</v>
          </cell>
        </row>
        <row r="9">
          <cell r="L9">
            <v>42.8399</v>
          </cell>
          <cell r="Q9">
            <v>42.7342</v>
          </cell>
        </row>
      </sheetData>
      <sheetData sheetId="6">
        <row r="86">
          <cell r="M86" t="str">
            <v>103,04</v>
          </cell>
          <cell r="P86">
            <v>103.14</v>
          </cell>
        </row>
        <row r="102">
          <cell r="M102" t="str">
            <v>508,00</v>
          </cell>
          <cell r="P102">
            <v>500.5</v>
          </cell>
        </row>
        <row r="105">
          <cell r="M105" t="str">
            <v>85,41</v>
          </cell>
          <cell r="P105">
            <v>85.33</v>
          </cell>
        </row>
      </sheetData>
      <sheetData sheetId="7">
        <row r="22">
          <cell r="P22">
            <v>41406</v>
          </cell>
          <cell r="Q22">
            <v>28083.5</v>
          </cell>
        </row>
        <row r="23">
          <cell r="P23">
            <v>41375</v>
          </cell>
          <cell r="Q23">
            <v>27841.2</v>
          </cell>
        </row>
        <row r="24">
          <cell r="P24">
            <v>41345</v>
          </cell>
          <cell r="Q24">
            <v>27465.9</v>
          </cell>
        </row>
      </sheetData>
      <sheetData sheetId="8">
        <row r="4">
          <cell r="J4" t="str">
            <v>891,2</v>
          </cell>
        </row>
        <row r="5">
          <cell r="J5" t="str">
            <v>1122,6</v>
          </cell>
        </row>
        <row r="6">
          <cell r="J6" t="str">
            <v>1120,8</v>
          </cell>
        </row>
        <row r="28">
          <cell r="J28" t="str">
            <v>687,2</v>
          </cell>
        </row>
        <row r="29">
          <cell r="J29" t="str">
            <v>1057,1</v>
          </cell>
        </row>
        <row r="30">
          <cell r="J30" t="str">
            <v>1002,3</v>
          </cell>
        </row>
      </sheetData>
      <sheetData sheetId="9">
        <row r="31">
          <cell r="B31">
            <v>97.9</v>
          </cell>
        </row>
        <row r="32">
          <cell r="B32">
            <v>102.6</v>
          </cell>
        </row>
        <row r="34">
          <cell r="B34">
            <v>102.3</v>
          </cell>
        </row>
      </sheetData>
      <sheetData sheetId="10">
        <row r="5">
          <cell r="AI5">
            <v>759.5</v>
          </cell>
          <cell r="AJ5">
            <v>760.7</v>
          </cell>
          <cell r="AK5">
            <v>565.4</v>
          </cell>
          <cell r="AL5">
            <v>571.6</v>
          </cell>
        </row>
      </sheetData>
      <sheetData sheetId="12">
        <row r="689">
          <cell r="C689">
            <v>106.5101</v>
          </cell>
        </row>
        <row r="694">
          <cell r="C694">
            <v>106.66</v>
          </cell>
        </row>
      </sheetData>
      <sheetData sheetId="13">
        <row r="689">
          <cell r="C689">
            <v>1252.92</v>
          </cell>
        </row>
        <row r="694">
          <cell r="C694">
            <v>1234.9</v>
          </cell>
        </row>
      </sheetData>
      <sheetData sheetId="14">
        <row r="689">
          <cell r="C689">
            <v>6768.45</v>
          </cell>
        </row>
        <row r="694">
          <cell r="C694">
            <v>6833.26</v>
          </cell>
        </row>
      </sheetData>
      <sheetData sheetId="15">
        <row r="689">
          <cell r="C689">
            <v>13310</v>
          </cell>
        </row>
        <row r="694">
          <cell r="C694">
            <v>13430</v>
          </cell>
        </row>
      </sheetData>
      <sheetData sheetId="16">
        <row r="689">
          <cell r="C689">
            <v>1787</v>
          </cell>
        </row>
        <row r="694">
          <cell r="C694">
            <v>1803</v>
          </cell>
        </row>
      </sheetData>
      <sheetData sheetId="17">
        <row r="689">
          <cell r="C689">
            <v>16.06</v>
          </cell>
        </row>
        <row r="694">
          <cell r="C694">
            <v>16.26</v>
          </cell>
        </row>
      </sheetData>
      <sheetData sheetId="18">
        <row r="689">
          <cell r="C689">
            <v>670.2</v>
          </cell>
        </row>
        <row r="694">
          <cell r="C694">
            <v>663</v>
          </cell>
        </row>
      </sheetData>
      <sheetData sheetId="19">
        <row r="689">
          <cell r="C689">
            <v>19417.1448</v>
          </cell>
        </row>
        <row r="694">
          <cell r="C694">
            <v>19324.77</v>
          </cell>
        </row>
      </sheetData>
      <sheetData sheetId="20">
        <row r="689">
          <cell r="C689">
            <v>45075.5</v>
          </cell>
        </row>
        <row r="694">
          <cell r="C694">
            <v>45210.49</v>
          </cell>
        </row>
      </sheetData>
      <sheetData sheetId="21">
        <row r="689">
          <cell r="C689">
            <v>14472.9</v>
          </cell>
        </row>
        <row r="694">
          <cell r="C694">
            <v>14109.34</v>
          </cell>
        </row>
      </sheetData>
      <sheetData sheetId="22">
        <row r="689">
          <cell r="C689">
            <v>1640.46</v>
          </cell>
        </row>
        <row r="694">
          <cell r="C694">
            <v>1631.89</v>
          </cell>
        </row>
      </sheetData>
      <sheetData sheetId="23">
        <row r="689">
          <cell r="C689">
            <v>3484.83</v>
          </cell>
        </row>
        <row r="694">
          <cell r="C694">
            <v>3479.38</v>
          </cell>
        </row>
      </sheetData>
      <sheetData sheetId="24">
        <row r="689">
          <cell r="C689">
            <v>15224.69</v>
          </cell>
        </row>
        <row r="694">
          <cell r="C694">
            <v>15135.84</v>
          </cell>
        </row>
      </sheetData>
      <sheetData sheetId="25">
        <row r="689">
          <cell r="C689">
            <v>1347.03</v>
          </cell>
        </row>
        <row r="694">
          <cell r="C694">
            <v>1348.88</v>
          </cell>
        </row>
      </sheetData>
      <sheetData sheetId="26">
        <row r="689">
          <cell r="C689">
            <v>1286.48</v>
          </cell>
        </row>
        <row r="694">
          <cell r="C694">
            <v>1277.29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41464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41456</v>
      </c>
      <c r="E4" s="14">
        <f>IF(J4=2,F4-3,F4-1)</f>
        <v>41463</v>
      </c>
      <c r="F4" s="14">
        <f>I1</f>
        <v>41464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1276.85</v>
      </c>
      <c r="E6" s="19">
        <f>'[1]РТС'!C694</f>
        <v>1277.29</v>
      </c>
      <c r="F6" s="19">
        <f>'[1]РТС'!C689</f>
        <v>1286.48</v>
      </c>
      <c r="G6" s="20">
        <f>IF(ISERROR(F6/E6-1),"н/д",F6/E6-1)</f>
        <v>0.0071949204957371116</v>
      </c>
      <c r="H6" s="20">
        <f>IF(ISERROR(F6/D6-1),"н/д",F6/D6-1)</f>
        <v>0.007541997885421203</v>
      </c>
      <c r="I6" s="20">
        <f>IF(ISERROR(F6/C6-1),"н/д",F6/C6-1)</f>
        <v>-0.1837573758010278</v>
      </c>
      <c r="J6" s="20">
        <f>IF(ISERROR(F6/B6-1),"н/д",F6/B6-1)</f>
        <v>-0.1004851431658561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1336.17</v>
      </c>
      <c r="E7" s="19">
        <f>'[1]ММВБ'!C694</f>
        <v>1348.88</v>
      </c>
      <c r="F7" s="19">
        <f>'[1]ММВБ'!C689</f>
        <v>1347.03</v>
      </c>
      <c r="G7" s="20">
        <f>IF(ISERROR(F7/E7-1),"н/д",F7/E7-1)</f>
        <v>-0.0013715082142222723</v>
      </c>
      <c r="H7" s="20">
        <f>IF(ISERROR(F7/D7-1),"н/д",F7/D7-1)</f>
        <v>0.008127708300590397</v>
      </c>
      <c r="I7" s="20">
        <f>IF(ISERROR(F7/C7-1),"н/д",F7/C7-1)</f>
        <v>-0.11076563552105201</v>
      </c>
      <c r="J7" s="20">
        <f>IF(ISERROR(F7/B7-1),"н/д",F7/B7-1)</f>
        <v>-0.06996012194620949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14909.6</v>
      </c>
      <c r="E9" s="19">
        <f>'[1]DJIA (США)'!C694</f>
        <v>15135.84</v>
      </c>
      <c r="F9" s="19">
        <f>'[1]DJIA (США)'!C689</f>
        <v>15224.69</v>
      </c>
      <c r="G9" s="20">
        <f aca="true" t="shared" si="0" ref="G9:G15">IF(ISERROR(F9/E9-1),"н/д",F9/E9-1)</f>
        <v>0.005870173046226723</v>
      </c>
      <c r="H9" s="20">
        <f>IF(ISERROR(F9/D9-1),"н/д",F9/D9-1)</f>
        <v>0.02113336373879915</v>
      </c>
      <c r="I9" s="20">
        <f>IF(ISERROR(F9/C9-1),"н/д",F9/C9-1)</f>
        <v>0.1375044922069082</v>
      </c>
      <c r="J9" s="20">
        <f aca="true" t="shared" si="1" ref="J9:J15">IF(ISERROR(F9/B9-1),"н/д",F9/B9-1)</f>
        <v>0.23177739687670718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3403.25</v>
      </c>
      <c r="E10" s="19">
        <f>'[1]NASDAQ Composite (США)'!C694</f>
        <v>3479.38</v>
      </c>
      <c r="F10" s="19">
        <f>'[1]NASDAQ Composite (США)'!C689</f>
        <v>3484.83</v>
      </c>
      <c r="G10" s="20">
        <f t="shared" si="0"/>
        <v>0.0015663710201241354</v>
      </c>
      <c r="H10" s="20">
        <f aca="true" t="shared" si="2" ref="H10:H15">IF(ISERROR(F10/D10-1),"н/д",F10/D10-1)</f>
        <v>0.023971203996180135</v>
      </c>
      <c r="I10" s="20">
        <f aca="true" t="shared" si="3" ref="I10:I15">IF(ISERROR(F10/C10-1),"н/д",F10/C10-1)</f>
        <v>0.1245703996050096</v>
      </c>
      <c r="J10" s="20">
        <f t="shared" si="1"/>
        <v>0.30312664405057244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1606.28</v>
      </c>
      <c r="E11" s="19">
        <f>'[1]S&amp;P500 (США)'!C694</f>
        <v>1631.89</v>
      </c>
      <c r="F11" s="19">
        <f>'[1]S&amp;P500 (США)'!C689</f>
        <v>1640.46</v>
      </c>
      <c r="G11" s="20">
        <f t="shared" si="0"/>
        <v>0.005251579456948763</v>
      </c>
      <c r="H11" s="20">
        <f>IF(ISERROR(F11/D11-1),"н/д",F11/D11-1)</f>
        <v>0.02127898000348627</v>
      </c>
      <c r="I11" s="20">
        <f t="shared" si="3"/>
        <v>0.12215009337227833</v>
      </c>
      <c r="J11" s="20">
        <f t="shared" si="1"/>
        <v>0.2838037320215505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3767.48</v>
      </c>
      <c r="E12" s="19">
        <f>'[1]евр-индексы'!L146</f>
        <v>3823.8300000000004</v>
      </c>
      <c r="F12" s="19">
        <f>'[1]евр-индексы'!I146*1</f>
        <v>3854.32</v>
      </c>
      <c r="G12" s="20">
        <f t="shared" si="0"/>
        <v>0.007973680838321728</v>
      </c>
      <c r="H12" s="20">
        <f t="shared" si="2"/>
        <v>0.02304989011222358</v>
      </c>
      <c r="I12" s="20">
        <f t="shared" si="3"/>
        <v>0.04013665839987701</v>
      </c>
      <c r="J12" s="20">
        <f t="shared" si="1"/>
        <v>0.2285233444679604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7983.92</v>
      </c>
      <c r="E13" s="19">
        <f>'[1]евр-индексы'!L36</f>
        <v>7968.54</v>
      </c>
      <c r="F13" s="19">
        <f>'[1]евр-индексы'!I36*1</f>
        <v>8058.59</v>
      </c>
      <c r="G13" s="20">
        <f t="shared" si="0"/>
        <v>0.011300689963280597</v>
      </c>
      <c r="H13" s="20">
        <f t="shared" si="2"/>
        <v>0.009352548622731716</v>
      </c>
      <c r="I13" s="20">
        <f t="shared" si="3"/>
        <v>0.047137215868853666</v>
      </c>
      <c r="J13" s="20">
        <f t="shared" si="1"/>
        <v>0.3302569198668852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6307.78</v>
      </c>
      <c r="E14" s="19">
        <f>'[1]евр-индексы'!L35</f>
        <v>6450.070000000001</v>
      </c>
      <c r="F14" s="19">
        <f>'[1]евр-индексы'!I35*1</f>
        <v>6523.05</v>
      </c>
      <c r="G14" s="20">
        <f t="shared" si="0"/>
        <v>0.011314605887998042</v>
      </c>
      <c r="H14" s="20">
        <f t="shared" si="2"/>
        <v>0.03412769627349088</v>
      </c>
      <c r="I14" s="20">
        <f t="shared" si="3"/>
        <v>0.07761476104492981</v>
      </c>
      <c r="J14" s="20">
        <f t="shared" si="1"/>
        <v>0.15458751646110924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13852.5</v>
      </c>
      <c r="E15" s="19">
        <f>'[1]Япония'!C694</f>
        <v>14109.34</v>
      </c>
      <c r="F15" s="19">
        <f>'[1]Япония'!C689</f>
        <v>14472.9</v>
      </c>
      <c r="G15" s="20">
        <f t="shared" si="0"/>
        <v>0.025767328592265715</v>
      </c>
      <c r="H15" s="20">
        <f t="shared" si="2"/>
        <v>0.04478613968597722</v>
      </c>
      <c r="I15" s="20">
        <f t="shared" si="3"/>
        <v>0.3773141759753942</v>
      </c>
      <c r="J15" s="20">
        <f t="shared" si="1"/>
        <v>0.7249404577868648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8036</v>
      </c>
      <c r="E17" s="19">
        <f>'[1]азия-индексы'!S95*1</f>
        <v>7886.34</v>
      </c>
      <c r="F17" s="19">
        <f>'[1]азия-индексы'!K95*1</f>
        <v>7971.18</v>
      </c>
      <c r="G17" s="20">
        <f aca="true" t="shared" si="4" ref="G17:G22">IF(ISERROR(F17/E17-1),"н/д",F17/E17-1)</f>
        <v>0.010757842040794552</v>
      </c>
      <c r="H17" s="20">
        <f aca="true" t="shared" si="5" ref="H17:H22">IF(ISERROR(F17/D17-1),"н/д",F17/D17-1)</f>
        <v>-0.008066202090592278</v>
      </c>
      <c r="I17" s="20">
        <f aca="true" t="shared" si="6" ref="I17:I22">IF(ISERROR(F17/C17-1),"н/д",F17/C17-1)</f>
        <v>0.03231429511270889</v>
      </c>
      <c r="J17" s="20">
        <f aca="true" t="shared" si="7" ref="J17:J22">IF(ISERROR(F17/B17-1),"н/д",F17/B17-1)</f>
        <v>0.12380305200591013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480.03999999999996</v>
      </c>
      <c r="E18" s="19">
        <f>'[1]азия-индексы'!S107</f>
        <v>482.77</v>
      </c>
      <c r="F18" s="19">
        <f>'[1]азия-индексы'!K107*1</f>
        <v>485.5</v>
      </c>
      <c r="G18" s="20">
        <f t="shared" si="4"/>
        <v>0.005654866706713335</v>
      </c>
      <c r="H18" s="20">
        <f t="shared" si="5"/>
        <v>0.011374052162319792</v>
      </c>
      <c r="I18" s="20">
        <f>IF(ISERROR(F18/C18-1),"н/д",F18/C18-1)</f>
        <v>0.08574112174613124</v>
      </c>
      <c r="J18" s="20">
        <f t="shared" si="7"/>
        <v>0.4308027820346576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19577.39</v>
      </c>
      <c r="E19" s="19">
        <f>'[1]Индия'!C694</f>
        <v>19324.77</v>
      </c>
      <c r="F19" s="19">
        <f>'[1]Индия'!C689</f>
        <v>19417.1448</v>
      </c>
      <c r="G19" s="20">
        <f t="shared" si="4"/>
        <v>0.0047801241618916634</v>
      </c>
      <c r="H19" s="20">
        <f t="shared" si="5"/>
        <v>-0.00818521774352976</v>
      </c>
      <c r="I19" s="20">
        <f t="shared" si="6"/>
        <v>-0.016480935564456956</v>
      </c>
      <c r="J19" s="20">
        <f t="shared" si="7"/>
        <v>0.22778935068088457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4777.45</v>
      </c>
      <c r="E20" s="19">
        <f>'[1]азия-индексы'!S103</f>
        <v>4433.63</v>
      </c>
      <c r="F20" s="19">
        <f>'[1]азия-индексы'!K103*1</f>
        <v>4423.75</v>
      </c>
      <c r="G20" s="20">
        <f t="shared" si="4"/>
        <v>-0.002228422308582334</v>
      </c>
      <c r="H20" s="20">
        <f t="shared" si="5"/>
        <v>-0.0740353117248741</v>
      </c>
      <c r="I20" s="20">
        <f t="shared" si="6"/>
        <v>0.00583435082046968</v>
      </c>
      <c r="J20" s="20">
        <f>IF(ISERROR(F20/B20-1),"н/д",F20/B20-1)</f>
        <v>0.13748274008953287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1995.24</v>
      </c>
      <c r="E21" s="19">
        <f>'[1]азия-индексы'!S125</f>
        <v>1958.27</v>
      </c>
      <c r="F21" s="19">
        <f>'[1]азия-индексы'!K125*1</f>
        <v>1965.45</v>
      </c>
      <c r="G21" s="20">
        <f t="shared" si="4"/>
        <v>0.0036665015549439683</v>
      </c>
      <c r="H21" s="20">
        <f t="shared" si="5"/>
        <v>-0.01493053467252059</v>
      </c>
      <c r="I21" s="20">
        <f t="shared" si="6"/>
        <v>-0.1364720768693406</v>
      </c>
      <c r="J21" s="20">
        <f t="shared" si="7"/>
        <v>-0.10666642425674844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47457.13</v>
      </c>
      <c r="E22" s="19">
        <f>'[1]Бразилия'!C694</f>
        <v>45210.49</v>
      </c>
      <c r="F22" s="19">
        <f>'[1]Бразилия'!C689</f>
        <v>45075.5</v>
      </c>
      <c r="G22" s="20">
        <f t="shared" si="4"/>
        <v>-0.0029858114787076895</v>
      </c>
      <c r="H22" s="20">
        <f t="shared" si="5"/>
        <v>-0.050184872115106804</v>
      </c>
      <c r="I22" s="20">
        <f t="shared" si="6"/>
        <v>-0.2721838955741198</v>
      </c>
      <c r="J22" s="20">
        <f t="shared" si="7"/>
        <v>-0.2307983720921899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102.49</v>
      </c>
      <c r="E24" s="19">
        <f>'[1]нефть Brent'!C694</f>
        <v>106.66</v>
      </c>
      <c r="F24" s="29">
        <f>'[1]нефть Brent'!C689</f>
        <v>106.5101</v>
      </c>
      <c r="G24" s="20">
        <f>IF(ISERROR(F24/E24-1),"н/д",F24/E24-1)</f>
        <v>-0.0014054003375211233</v>
      </c>
      <c r="H24" s="20">
        <f aca="true" t="shared" si="8" ref="H24:H33">IF(ISERROR(F24/D24-1),"н/д",F24/D24-1)</f>
        <v>0.03922431456727482</v>
      </c>
      <c r="I24" s="20">
        <f aca="true" t="shared" si="9" ref="I24:I33">IF(ISERROR(F24/C24-1),"н/д",F24/C24-1)</f>
        <v>-0.04062241037650871</v>
      </c>
      <c r="J24" s="20">
        <f>IF(ISERROR(F24/B24-1),"н/д",F24/B24-1)</f>
        <v>-0.0528225878168076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97.99</v>
      </c>
      <c r="E25" s="19">
        <f>'[1]сырье'!P86</f>
        <v>103.14</v>
      </c>
      <c r="F25" s="29">
        <f>'[1]сырье'!M86*1</f>
        <v>103.04</v>
      </c>
      <c r="G25" s="20">
        <f aca="true" t="shared" si="10" ref="G25:G33">IF(ISERROR(F25/E25-1),"н/д",F25/E25-1)</f>
        <v>-0.0009695559433778866</v>
      </c>
      <c r="H25" s="20">
        <f t="shared" si="8"/>
        <v>0.05153587100724577</v>
      </c>
      <c r="I25" s="20">
        <f t="shared" si="9"/>
        <v>0.1060541004723059</v>
      </c>
      <c r="J25" s="20">
        <f aca="true" t="shared" si="11" ref="J25:J31">IF(ISERROR(F25/B25-1),"н/д",F25/B25-1)</f>
        <v>0.017076300463922722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1255.7</v>
      </c>
      <c r="E26" s="19">
        <f>'[1]Золото'!C694</f>
        <v>1234.9</v>
      </c>
      <c r="F26" s="19">
        <f>'[1]Золото'!C689</f>
        <v>1252.92</v>
      </c>
      <c r="G26" s="20">
        <f t="shared" si="10"/>
        <v>0.014592274678111528</v>
      </c>
      <c r="H26" s="20">
        <f t="shared" si="8"/>
        <v>-0.0022139045950465563</v>
      </c>
      <c r="I26" s="20">
        <f t="shared" si="9"/>
        <v>-0.24622789074720253</v>
      </c>
      <c r="J26" s="20">
        <f t="shared" si="11"/>
        <v>-0.2208704791218572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6960.03</v>
      </c>
      <c r="E27" s="19">
        <f>'[1]Медь'!C694</f>
        <v>6833.26</v>
      </c>
      <c r="F27" s="19">
        <f>'[1]Медь'!C689</f>
        <v>6768.45</v>
      </c>
      <c r="G27" s="20">
        <f t="shared" si="10"/>
        <v>-0.009484492028694946</v>
      </c>
      <c r="H27" s="20">
        <f t="shared" si="8"/>
        <v>-0.027525743423519766</v>
      </c>
      <c r="I27" s="20">
        <f t="shared" si="9"/>
        <v>-0.16391614023731937</v>
      </c>
      <c r="J27" s="20">
        <f t="shared" si="11"/>
        <v>-0.10125372461168036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13965</v>
      </c>
      <c r="E28" s="19">
        <f>'[1]Никель'!C694</f>
        <v>13430</v>
      </c>
      <c r="F28" s="19">
        <f>'[1]Никель'!C689</f>
        <v>13310</v>
      </c>
      <c r="G28" s="20">
        <f t="shared" si="10"/>
        <v>-0.008935219657483229</v>
      </c>
      <c r="H28" s="20">
        <f t="shared" si="8"/>
        <v>-0.046902971715001796</v>
      </c>
      <c r="I28" s="20">
        <f t="shared" si="9"/>
        <v>-0.2317460317460317</v>
      </c>
      <c r="J28" s="20">
        <f t="shared" si="11"/>
        <v>-0.3031438409209838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1827.5</v>
      </c>
      <c r="E29" s="19">
        <f>'[1]Алюминий'!C694</f>
        <v>1803</v>
      </c>
      <c r="F29" s="19">
        <f>'[1]Алюминий'!C689</f>
        <v>1787</v>
      </c>
      <c r="G29" s="20">
        <f t="shared" si="10"/>
        <v>-0.0088740987243483</v>
      </c>
      <c r="H29" s="20">
        <f t="shared" si="8"/>
        <v>-0.022161422708618317</v>
      </c>
      <c r="I29" s="20">
        <f t="shared" si="9"/>
        <v>-0.13546202225447512</v>
      </c>
      <c r="J29" s="20">
        <f t="shared" si="11"/>
        <v>-0.15227819038642787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85.54</v>
      </c>
      <c r="E30" s="19">
        <f>'[1]сырье'!P105</f>
        <v>85.33</v>
      </c>
      <c r="F30" s="19" t="str">
        <f>'[1]сырье'!M105</f>
        <v>85,41</v>
      </c>
      <c r="G30" s="20">
        <f t="shared" si="10"/>
        <v>0.000937536622524382</v>
      </c>
      <c r="H30" s="20">
        <f t="shared" si="8"/>
        <v>-0.001519756838905928</v>
      </c>
      <c r="I30" s="20">
        <f t="shared" si="9"/>
        <v>0.13698083067092637</v>
      </c>
      <c r="J30" s="20">
        <f t="shared" si="11"/>
        <v>-0.11437163002903361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16.92</v>
      </c>
      <c r="E31" s="19">
        <f>'[1]Сахар'!C694</f>
        <v>16.26</v>
      </c>
      <c r="F31" s="19">
        <f>'[1]Сахар'!C689</f>
        <v>16.06</v>
      </c>
      <c r="G31" s="20">
        <f t="shared" si="10"/>
        <v>-0.012300123001230179</v>
      </c>
      <c r="H31" s="20">
        <f t="shared" si="8"/>
        <v>-0.05082742316784883</v>
      </c>
      <c r="I31" s="20">
        <f t="shared" si="9"/>
        <v>-0.1484623541887593</v>
      </c>
      <c r="J31" s="20">
        <f t="shared" si="11"/>
        <v>-0.3104336625161014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501.25</v>
      </c>
      <c r="E32" s="19">
        <f>'[1]сырье'!P102</f>
        <v>500.5</v>
      </c>
      <c r="F32" s="19">
        <f>'[1]сырье'!M102*1</f>
        <v>508</v>
      </c>
      <c r="G32" s="20">
        <f t="shared" si="10"/>
        <v>0.014985014985015033</v>
      </c>
      <c r="H32" s="20">
        <f t="shared" si="8"/>
        <v>0.013466334164588423</v>
      </c>
      <c r="I32" s="20">
        <f t="shared" si="9"/>
        <v>-0.26243194192377495</v>
      </c>
      <c r="J32" s="20">
        <f>IF(ISERROR(F32/B32-1),"н/д",F32/B32-1)</f>
        <v>-0.22085889570552142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v>7934.961111111112</v>
      </c>
      <c r="E33" s="19">
        <f>'[1]Пшеница'!C694/100/0.027*E41</f>
        <v>8158.509666666666</v>
      </c>
      <c r="F33" s="19">
        <f>'[1]Пшеница'!C689/100/0.027*F41</f>
        <v>8271.012666666667</v>
      </c>
      <c r="G33" s="20">
        <f t="shared" si="10"/>
        <v>0.013789650879456161</v>
      </c>
      <c r="H33" s="20">
        <f t="shared" si="8"/>
        <v>0.042350750161206374</v>
      </c>
      <c r="I33" s="20">
        <f t="shared" si="9"/>
        <v>-0.02018017098636904</v>
      </c>
      <c r="J33" s="20">
        <f>IF(ISERROR(F33/B33-1),"н/д",F33/B33-1)</f>
        <v>-0.006282142580261829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41456</v>
      </c>
      <c r="E35" s="14">
        <f>E4</f>
        <v>41463</v>
      </c>
      <c r="F35" s="32">
        <f>I1</f>
        <v>41464</v>
      </c>
      <c r="G35" s="33"/>
      <c r="H35" s="34"/>
      <c r="I35" s="33"/>
      <c r="J35" s="35">
        <f>WEEKDAY(F35)</f>
        <v>3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1002.5</v>
      </c>
      <c r="E37" s="19">
        <f>'[1]ост. ср-тв на кс'!AJ5</f>
        <v>760.7</v>
      </c>
      <c r="F37" s="19">
        <f>'[1]ост. ср-тв на кс'!AI5</f>
        <v>759.5</v>
      </c>
      <c r="G37" s="20">
        <f t="shared" si="12"/>
        <v>-0.0015774944130406698</v>
      </c>
      <c r="H37" s="20">
        <f aca="true" t="shared" si="13" ref="H37:H42">IF(ISERROR(F37/D37-1),"н/д",F37/D37-1)</f>
        <v>-0.2423940149625935</v>
      </c>
      <c r="I37" s="20">
        <f aca="true" t="shared" si="14" ref="I37:I42">IF(ISERROR(F37/C37-1),"н/д",F37/C37-1)</f>
        <v>-0.4442005122575924</v>
      </c>
      <c r="J37" s="20">
        <f aca="true" t="shared" si="15" ref="J37:J42">IF(ISERROR(F37/B37-1),"н/д",F37/B37-1)</f>
        <v>-0.22610556348074173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773</v>
      </c>
      <c r="E38" s="19">
        <f>'[1]ост. ср-тв на кс'!AL5</f>
        <v>571.6</v>
      </c>
      <c r="F38" s="19">
        <f>'[1]ост. ср-тв на кс'!AK5</f>
        <v>565.4</v>
      </c>
      <c r="G38" s="20">
        <f t="shared" si="12"/>
        <v>-0.010846745976207162</v>
      </c>
      <c r="H38" s="20">
        <f t="shared" si="13"/>
        <v>-0.2685640362225097</v>
      </c>
      <c r="I38" s="20">
        <f t="shared" si="14"/>
        <v>-0.42411896516602154</v>
      </c>
      <c r="J38" s="20">
        <f t="shared" si="15"/>
        <v>-0.23127124405166555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6.53</v>
      </c>
      <c r="E39" s="28">
        <f>'[1]mibid-mibor'!C8</f>
        <v>6.39</v>
      </c>
      <c r="F39" s="28">
        <f>'[1]mibid-mibor'!D8</f>
        <v>6.39</v>
      </c>
      <c r="G39" s="20">
        <f t="shared" si="12"/>
        <v>0</v>
      </c>
      <c r="H39" s="20">
        <f t="shared" si="13"/>
        <v>-0.0214395099540583</v>
      </c>
      <c r="I39" s="20">
        <f t="shared" si="14"/>
        <v>-0.046268656716418</v>
      </c>
      <c r="J39" s="20">
        <f t="shared" si="15"/>
        <v>0.006299212598425141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7.34</v>
      </c>
      <c r="E40" s="28">
        <f>'[1]mibid-mibor'!E8</f>
        <v>7.3</v>
      </c>
      <c r="F40" s="28">
        <f>'[1]mibid-mibor'!F8</f>
        <v>7.3</v>
      </c>
      <c r="G40" s="20">
        <f t="shared" si="12"/>
        <v>0</v>
      </c>
      <c r="H40" s="20">
        <f t="shared" si="13"/>
        <v>-0.00544959128065392</v>
      </c>
      <c r="I40" s="20">
        <f t="shared" si="14"/>
        <v>-0.030544488711819473</v>
      </c>
      <c r="J40" s="20">
        <f t="shared" si="15"/>
        <v>-0.012178619756427533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32.709</v>
      </c>
      <c r="E41" s="28">
        <f>'[1]МакроDelay'!L7</f>
        <v>33.2247</v>
      </c>
      <c r="F41" s="28">
        <f>'[1]МакроDelay'!Q7</f>
        <v>33.321</v>
      </c>
      <c r="G41" s="20">
        <f>IF(ISERROR(F41/E41-1),"н/д",F41/E41-1)</f>
        <v>0.0028984460356300534</v>
      </c>
      <c r="H41" s="20">
        <f>IF(ISERROR(F41/D41-1),"н/д",F41/D41-1)</f>
        <v>0.018710446666055036</v>
      </c>
      <c r="I41" s="20">
        <f t="shared" si="14"/>
        <v>0.09707072469684941</v>
      </c>
      <c r="J41" s="20">
        <f t="shared" si="15"/>
        <v>0.034937428348220445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42.718</v>
      </c>
      <c r="E42" s="28">
        <f>'[1]МакроDelay'!L9</f>
        <v>42.8399</v>
      </c>
      <c r="F42" s="28">
        <f>'[1]МакроDelay'!Q9</f>
        <v>42.7342</v>
      </c>
      <c r="G42" s="20">
        <f t="shared" si="12"/>
        <v>-0.0024673260208356584</v>
      </c>
      <c r="H42" s="20">
        <f t="shared" si="13"/>
        <v>0.00037923123741734344</v>
      </c>
      <c r="I42" s="20">
        <f t="shared" si="14"/>
        <v>0.06228404667326237</v>
      </c>
      <c r="J42" s="20">
        <f t="shared" si="15"/>
        <v>0.025507147164682387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41439</v>
      </c>
      <c r="E43" s="37">
        <f>'[1]ЗВР-cbr'!D4</f>
        <v>41446</v>
      </c>
      <c r="F43" s="37">
        <f>'[1]ЗВР-cbr'!D3</f>
        <v>41453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519,4</v>
      </c>
      <c r="E44" s="19" t="str">
        <f>'[1]ЗВР-cbr'!L4</f>
        <v>514,1</v>
      </c>
      <c r="F44" s="19" t="str">
        <f>'[1]ЗВР-cbr'!L3</f>
        <v>514,5</v>
      </c>
      <c r="G44" s="20">
        <f>IF(ISERROR(F44/E44-1),"н/д",F44/E44-1)</f>
        <v>0.0007780587434351727</v>
      </c>
      <c r="H44" s="20"/>
      <c r="I44" s="20">
        <f>IF(ISERROR(F44/C44-1),"н/д",F44/C44-1)</f>
        <v>0.033132530120481896</v>
      </c>
      <c r="J44" s="20">
        <f>IF(ISERROR(F44/B44-1),"н/д",F44/B44-1)</f>
        <v>0.17546264564770397</v>
      </c>
      <c r="K44" s="13"/>
    </row>
    <row r="45" spans="1:11" ht="18.75">
      <c r="A45" s="39"/>
      <c r="B45" s="37">
        <v>40909</v>
      </c>
      <c r="C45" s="37">
        <v>41275</v>
      </c>
      <c r="D45" s="37">
        <v>41456</v>
      </c>
      <c r="E45" s="37">
        <v>41449</v>
      </c>
      <c r="F45" s="37">
        <v>41456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3.8</v>
      </c>
      <c r="E46" s="41">
        <v>3.5</v>
      </c>
      <c r="F46" s="41">
        <v>3.8</v>
      </c>
      <c r="G46" s="20">
        <f>IF(ISERROR(F46-E46),"н/д",F46-E46)/100</f>
        <v>0.0029999999999999983</v>
      </c>
      <c r="H46" s="20">
        <f>IF(ISERROR(F46-D46),"н/д",F46-D46)/100</f>
        <v>0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41345</v>
      </c>
      <c r="E47" s="43">
        <f>'[1]M2'!P23</f>
        <v>41375</v>
      </c>
      <c r="F47" s="43">
        <f>'[1]M2'!P22</f>
        <v>41406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27465.9</v>
      </c>
      <c r="E48" s="19">
        <f>'[1]M2'!Q23</f>
        <v>27841.2</v>
      </c>
      <c r="F48" s="19">
        <f>'[1]M2'!Q22</f>
        <v>28083.5</v>
      </c>
      <c r="G48" s="20"/>
      <c r="H48" s="20">
        <f>IF(ISERROR(F48/D48-1),"н/д",F48/D48-1)</f>
        <v>0.022486064538209227</v>
      </c>
      <c r="I48" s="20">
        <f>IF(ISERROR(F48/C48-1),"н/д",F48/C48-1)</f>
        <v>0.1470565410425968</v>
      </c>
      <c r="J48" s="20">
        <f>IF(ISERROR(F48/B48-1),"н/д",F48/B48-1)</f>
        <v>0.4033400126924478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97.9</v>
      </c>
      <c r="E49" s="19">
        <f>'[1]ПромПр-во'!B32</f>
        <v>102.6</v>
      </c>
      <c r="F49" s="19">
        <f>'[1]ПромПр-во'!B34</f>
        <v>102.3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41334</v>
      </c>
      <c r="E50" s="43">
        <v>41365</v>
      </c>
      <c r="F50" s="43">
        <v>41395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50.6165</v>
      </c>
      <c r="E51" s="19">
        <v>49.8039</v>
      </c>
      <c r="F51" s="19">
        <v>49.8374</v>
      </c>
      <c r="G51" s="20"/>
      <c r="H51" s="20">
        <f>IF(ISERROR(F51/E51-1),"н/д",F51/E51-1)</f>
        <v>0.0006726380865755832</v>
      </c>
      <c r="I51" s="20">
        <f>IF(ISERROR(F51/C51-1),"н/д",F51/C51-1)</f>
        <v>-0.018353647487059033</v>
      </c>
      <c r="J51" s="20">
        <f>IF(ISERROR(F51/B51-1),"н/д",F51/B51-1)</f>
        <v>0.39205170747512663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4841.925</v>
      </c>
      <c r="E52" s="19">
        <v>4790.192</v>
      </c>
      <c r="F52" s="19">
        <v>4909.188</v>
      </c>
      <c r="G52" s="20"/>
      <c r="H52" s="20">
        <f>IF(ISERROR(F52/E52-1),"н/д",F52/E52-1)</f>
        <v>0.024841592988339434</v>
      </c>
      <c r="I52" s="20">
        <f>IF(ISERROR(F52/C52-1),"н/д",F52/C52-1)</f>
        <v>-0.013803014846828887</v>
      </c>
      <c r="J52" s="20">
        <f>IF(ISERROR(F52/B52-1),"н/д",F52/B52-1)</f>
        <v>0.17148929986090145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41334</v>
      </c>
      <c r="E54" s="43">
        <v>41365</v>
      </c>
      <c r="F54" s="43">
        <v>41395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1120.8</v>
      </c>
      <c r="E55" s="19">
        <f>'[1]Дох-Расх фед.б.'!J5*1</f>
        <v>1122.6</v>
      </c>
      <c r="F55" s="19">
        <f>'[1]Дох-Расх фед.б.'!J4*1</f>
        <v>891.2</v>
      </c>
      <c r="G55" s="20">
        <f>IF(ISERROR(F55/E55-1),"н/д",F55/E55-1)</f>
        <v>-0.2061286299661499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1002.3</v>
      </c>
      <c r="E56" s="19">
        <f>'[1]Дох-Расх фед.б.'!J29*1</f>
        <v>1057.1</v>
      </c>
      <c r="F56" s="19">
        <f>'[1]Дох-Расх фед.б.'!J28*1</f>
        <v>687.2</v>
      </c>
      <c r="G56" s="20">
        <f>IF(ISERROR(F56/E56-1),"н/д",F56/E56-1)</f>
        <v>-0.3499195913347838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118.5</v>
      </c>
      <c r="E57" s="25">
        <f>E55-E56</f>
        <v>65.5</v>
      </c>
      <c r="F57" s="19">
        <f>F55-F56</f>
        <v>204</v>
      </c>
      <c r="G57" s="20"/>
      <c r="H57" s="20"/>
      <c r="I57" s="8"/>
      <c r="J57" s="49"/>
    </row>
    <row r="58" spans="1:10" ht="18.75">
      <c r="A58" s="6" t="s">
        <v>2</v>
      </c>
      <c r="B58" s="43" t="s">
        <v>62</v>
      </c>
      <c r="C58" s="43" t="s">
        <v>63</v>
      </c>
      <c r="D58" s="43">
        <v>41306</v>
      </c>
      <c r="E58" s="43">
        <v>41334</v>
      </c>
      <c r="F58" s="43">
        <v>41365</v>
      </c>
      <c r="G58" s="46" t="s">
        <v>64</v>
      </c>
      <c r="H58" s="6" t="s">
        <v>65</v>
      </c>
      <c r="I58" s="13"/>
      <c r="J58" s="49"/>
    </row>
    <row r="59" spans="1:10" ht="37.5">
      <c r="A59" s="18" t="s">
        <v>69</v>
      </c>
      <c r="B59" s="41">
        <v>522</v>
      </c>
      <c r="C59" s="41">
        <v>531.863</v>
      </c>
      <c r="D59" s="41">
        <v>41.916</v>
      </c>
      <c r="E59" s="41">
        <v>44.243</v>
      </c>
      <c r="F59" s="41">
        <v>44.025</v>
      </c>
      <c r="G59" s="20">
        <f>IF(ISERROR(F59/E59-1),"н/д",F59/E59-1)</f>
        <v>-0.004927333137445533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26.01</v>
      </c>
      <c r="E60" s="41">
        <v>28.131</v>
      </c>
      <c r="F60" s="41">
        <v>29.791</v>
      </c>
      <c r="G60" s="20">
        <f>IF(ISERROR(F60/E60-1),"н/д",F60/E60-1)</f>
        <v>0.05900963350040889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15.905999999999995</v>
      </c>
      <c r="E61" s="41">
        <f>E59-E60</f>
        <v>16.112000000000002</v>
      </c>
      <c r="F61" s="41">
        <f>F59-F60</f>
        <v>14.233999999999998</v>
      </c>
      <c r="G61" s="20">
        <f>IF(ISERROR(F61/E61-1),"н/д",F61/E61-1)</f>
        <v>-0.1165590863952336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41334</v>
      </c>
      <c r="E64" s="43">
        <v>41365</v>
      </c>
      <c r="F64" s="43">
        <v>41395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14396.193</v>
      </c>
      <c r="E65" s="19">
        <v>14738.946</v>
      </c>
      <c r="F65" s="19">
        <v>15210.054</v>
      </c>
      <c r="G65" s="20">
        <f>IF(ISERROR(F65/E65-1),"н/д",F65/E65-1)</f>
        <v>0.031963479613806856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5.7</v>
      </c>
      <c r="E66" s="19">
        <v>5.6</v>
      </c>
      <c r="F66" s="19">
        <v>5.2</v>
      </c>
      <c r="G66" s="20">
        <f>IF(ISERROR(F66/E66-1),"н/д",F66/E66-1)</f>
        <v>-0.07142857142857129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0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0"/>
      <c r="E75" s="51"/>
      <c r="F75" s="51"/>
      <c r="I75" s="10"/>
      <c r="J75" s="10"/>
    </row>
    <row r="76" spans="1:10" s="8" customFormat="1" ht="15.75">
      <c r="A76" s="49"/>
      <c r="B76" s="49"/>
      <c r="D76" s="50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2013-07-09T09:12:25Z</dcterms:created>
  <dcterms:modified xsi:type="dcterms:W3CDTF">2013-07-09T09:14:11Z</dcterms:modified>
  <cp:category/>
  <cp:version/>
  <cp:contentType/>
  <cp:contentStatus/>
</cp:coreProperties>
</file>