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<sst xmlns="http://schemas.openxmlformats.org/spreadsheetml/2006/main" count="95" uniqueCount="79">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</sst>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9" fontId="27" fillId="0" borderId="0" xfId="57" applyFont="1" applyFill="1" applyBorder="1" applyAlignment="1">
      <alignment vertical="center" wrapText="1"/>
    </xf>
    <xf numFmtId="0" fontId="27" fillId="0" borderId="0" xfId="52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8254,68</v>
          </cell>
          <cell r="S95">
            <v>8220.49</v>
          </cell>
        </row>
        <row r="103">
          <cell r="K103" t="str">
            <v>4605,74</v>
          </cell>
          <cell r="S103">
            <v>4633.11</v>
          </cell>
        </row>
        <row r="107">
          <cell r="K107" t="str">
            <v>494,10</v>
          </cell>
          <cell r="S107">
            <v>493.99</v>
          </cell>
        </row>
        <row r="125">
          <cell r="K125" t="str">
            <v>2059,39</v>
          </cell>
          <cell r="S125">
            <v>2039.4899999999998</v>
          </cell>
        </row>
      </sheetData>
      <sheetData sheetId="2">
        <row r="35">
          <cell r="I35" t="str">
            <v>6592,88</v>
          </cell>
          <cell r="L35">
            <v>6544.9400000000005</v>
          </cell>
        </row>
        <row r="36">
          <cell r="I36" t="str">
            <v>8259,17</v>
          </cell>
          <cell r="L36">
            <v>8212.77</v>
          </cell>
        </row>
        <row r="146">
          <cell r="I146" t="str">
            <v>3887,39</v>
          </cell>
          <cell r="L146">
            <v>3855.0899999999997</v>
          </cell>
        </row>
      </sheetData>
      <sheetData sheetId="3">
        <row r="3">
          <cell r="D3">
            <v>41460</v>
          </cell>
          <cell r="L3" t="str">
            <v>505</v>
          </cell>
        </row>
        <row r="4">
          <cell r="D4">
            <v>41453</v>
          </cell>
          <cell r="L4" t="str">
            <v>514,5</v>
          </cell>
        </row>
        <row r="5">
          <cell r="D5">
            <v>41446</v>
          </cell>
          <cell r="L5" t="str">
            <v>514,1</v>
          </cell>
        </row>
      </sheetData>
      <sheetData sheetId="4">
        <row r="8">
          <cell r="C8">
            <v>6.41</v>
          </cell>
          <cell r="D8">
            <v>6.41</v>
          </cell>
          <cell r="E8">
            <v>7.34</v>
          </cell>
          <cell r="F8">
            <v>7.34</v>
          </cell>
        </row>
      </sheetData>
      <sheetData sheetId="5">
        <row r="7">
          <cell r="L7">
            <v>32.5867</v>
          </cell>
          <cell r="Q7">
            <v>32.6429</v>
          </cell>
        </row>
        <row r="9">
          <cell r="L9">
            <v>42.6234</v>
          </cell>
          <cell r="Q9">
            <v>42.6643</v>
          </cell>
        </row>
      </sheetData>
      <sheetData sheetId="6">
        <row r="86">
          <cell r="M86" t="str">
            <v>105,49</v>
          </cell>
          <cell r="P86">
            <v>105.94999999999999</v>
          </cell>
        </row>
        <row r="102">
          <cell r="M102" t="str">
            <v>503,25</v>
          </cell>
          <cell r="P102">
            <v>509.25</v>
          </cell>
        </row>
        <row r="105">
          <cell r="M105" t="str">
            <v>85,08</v>
          </cell>
          <cell r="P105">
            <v>85.08</v>
          </cell>
        </row>
      </sheetData>
      <sheetData sheetId="7">
        <row r="22">
          <cell r="P22">
            <v>41406</v>
          </cell>
          <cell r="Q22">
            <v>28083.5</v>
          </cell>
        </row>
        <row r="23">
          <cell r="P23">
            <v>41375</v>
          </cell>
          <cell r="Q23">
            <v>27841.2</v>
          </cell>
        </row>
        <row r="24">
          <cell r="P24">
            <v>41345</v>
          </cell>
          <cell r="Q24">
            <v>27465.9</v>
          </cell>
        </row>
      </sheetData>
      <sheetData sheetId="8">
        <row r="4">
          <cell r="J4" t="str">
            <v>1142</v>
          </cell>
        </row>
        <row r="5">
          <cell r="J5" t="str">
            <v>891,2</v>
          </cell>
        </row>
        <row r="6">
          <cell r="J6" t="str">
            <v>1122,6</v>
          </cell>
        </row>
        <row r="28">
          <cell r="J28" t="str">
            <v>963,5</v>
          </cell>
        </row>
        <row r="29">
          <cell r="J29" t="str">
            <v>687,2</v>
          </cell>
        </row>
        <row r="30">
          <cell r="J30" t="str">
            <v>1057,1</v>
          </cell>
        </row>
      </sheetData>
      <sheetData sheetId="9">
        <row r="31">
          <cell r="B31">
            <v>97.9</v>
          </cell>
        </row>
        <row r="32">
          <cell r="B32">
            <v>102.6</v>
          </cell>
        </row>
        <row r="34">
          <cell r="B34">
            <v>102.3</v>
          </cell>
        </row>
      </sheetData>
      <sheetData sheetId="10">
        <row r="5">
          <cell r="AI5">
            <v>869.1</v>
          </cell>
          <cell r="AJ5">
            <v>807.8</v>
          </cell>
          <cell r="AK5">
            <v>670.1</v>
          </cell>
          <cell r="AL5">
            <v>606.5</v>
          </cell>
        </row>
      </sheetData>
      <sheetData sheetId="12">
        <row r="689">
          <cell r="C689">
            <v>107.6447</v>
          </cell>
        </row>
        <row r="694">
          <cell r="C694">
            <v>107.93</v>
          </cell>
        </row>
      </sheetData>
      <sheetData sheetId="13">
        <row r="689">
          <cell r="C689">
            <v>1281.41</v>
          </cell>
        </row>
        <row r="694">
          <cell r="C694">
            <v>1277.6</v>
          </cell>
        </row>
      </sheetData>
      <sheetData sheetId="14">
        <row r="689">
          <cell r="C689">
            <v>6914.32</v>
          </cell>
        </row>
        <row r="694">
          <cell r="C694">
            <v>6955.62</v>
          </cell>
        </row>
      </sheetData>
      <sheetData sheetId="15">
        <row r="689">
          <cell r="C689">
            <v>13691</v>
          </cell>
        </row>
        <row r="694">
          <cell r="C694">
            <v>13775</v>
          </cell>
        </row>
      </sheetData>
      <sheetData sheetId="16">
        <row r="689">
          <cell r="C689">
            <v>1826.5</v>
          </cell>
        </row>
        <row r="694">
          <cell r="C694">
            <v>1845</v>
          </cell>
        </row>
      </sheetData>
      <sheetData sheetId="17">
        <row r="689">
          <cell r="C689">
            <v>15.24</v>
          </cell>
        </row>
        <row r="694">
          <cell r="C694">
            <v>16.1</v>
          </cell>
        </row>
      </sheetData>
      <sheetData sheetId="18">
        <row r="689">
          <cell r="C689">
            <v>669.4</v>
          </cell>
        </row>
        <row r="694">
          <cell r="C694">
            <v>681</v>
          </cell>
        </row>
      </sheetData>
      <sheetData sheetId="19">
        <row r="689">
          <cell r="C689">
            <v>20034.0909</v>
          </cell>
        </row>
        <row r="694">
          <cell r="C694">
            <v>19958.47</v>
          </cell>
        </row>
      </sheetData>
      <sheetData sheetId="20">
        <row r="689">
          <cell r="C689">
            <v>45533.24</v>
          </cell>
        </row>
        <row r="694">
          <cell r="C694">
            <v>46626.26</v>
          </cell>
        </row>
      </sheetData>
      <sheetData sheetId="21">
        <row r="689">
          <cell r="C689">
            <v>14506.25</v>
          </cell>
        </row>
        <row r="694">
          <cell r="C694">
            <v>14472.58</v>
          </cell>
        </row>
      </sheetData>
      <sheetData sheetId="22">
        <row r="689">
          <cell r="C689">
            <v>1680.19</v>
          </cell>
        </row>
        <row r="694">
          <cell r="C694">
            <v>1675.02</v>
          </cell>
        </row>
      </sheetData>
      <sheetData sheetId="23">
        <row r="689">
          <cell r="C689">
            <v>3600.08</v>
          </cell>
        </row>
        <row r="694">
          <cell r="C694">
            <v>3578.3</v>
          </cell>
        </row>
      </sheetData>
      <sheetData sheetId="24">
        <row r="689">
          <cell r="C689">
            <v>15464.3</v>
          </cell>
        </row>
        <row r="694">
          <cell r="C694">
            <v>15460.92</v>
          </cell>
        </row>
      </sheetData>
      <sheetData sheetId="25">
        <row r="689">
          <cell r="C689">
            <v>1404.92</v>
          </cell>
        </row>
        <row r="694">
          <cell r="C694">
            <v>1398.22</v>
          </cell>
        </row>
      </sheetData>
      <sheetData sheetId="26">
        <row r="689">
          <cell r="C689">
            <v>1355.41</v>
          </cell>
        </row>
        <row r="694">
          <cell r="C694">
            <v>1348.81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5" sqref="F5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41470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41456</v>
      </c>
      <c r="E4" s="14">
        <f>IF(J4=2,F4-3,F4-1)</f>
        <v>41467</v>
      </c>
      <c r="F4" s="14">
        <f>I1</f>
        <v>41470</v>
      </c>
      <c r="G4" s="15"/>
      <c r="H4" s="11"/>
      <c r="I4" s="15"/>
      <c r="J4" s="12">
        <f>WEEKDAY(F4)</f>
        <v>2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1276.85</v>
      </c>
      <c r="E6" s="19">
        <f>'[1]РТС'!C694</f>
        <v>1348.81</v>
      </c>
      <c r="F6" s="19">
        <f>'[1]РТС'!C689</f>
        <v>1355.41</v>
      </c>
      <c r="G6" s="20">
        <f>IF(ISERROR(F6/E6-1),"н/д",F6/E6-1)</f>
        <v>0.004893202155974663</v>
      </c>
      <c r="H6" s="20">
        <f>IF(ISERROR(F6/D6-1),"н/д",F6/D6-1)</f>
        <v>0.06152641265614611</v>
      </c>
      <c r="I6" s="20">
        <f>IF(ISERROR(F6/C6-1),"н/д",F6/C6-1)</f>
        <v>-0.14002284119027975</v>
      </c>
      <c r="J6" s="20">
        <f>IF(ISERROR(F6/B6-1),"н/д",F6/B6-1)</f>
        <v>-0.05228885633545255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1336.17</v>
      </c>
      <c r="E7" s="19">
        <f>'[1]ММВБ'!C694</f>
        <v>1398.22</v>
      </c>
      <c r="F7" s="19">
        <f>'[1]ММВБ'!C689</f>
        <v>1404.92</v>
      </c>
      <c r="G7" s="20">
        <f>IF(ISERROR(F7/E7-1),"н/д",F7/E7-1)</f>
        <v>0.0047918067256942365</v>
      </c>
      <c r="H7" s="20">
        <f>IF(ISERROR(F7/D7-1),"н/д",F7/D7-1)</f>
        <v>0.05145303367086518</v>
      </c>
      <c r="I7" s="20">
        <f>IF(ISERROR(F7/C7-1),"н/д",F7/C7-1)</f>
        <v>-0.07254987391241197</v>
      </c>
      <c r="J7" s="20">
        <f>IF(ISERROR(F7/B7-1),"н/д",F7/B7-1)</f>
        <v>-0.02999070141323401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14909.6</v>
      </c>
      <c r="E9" s="19">
        <f>'[1]DJIA (США)'!C694</f>
        <v>15460.92</v>
      </c>
      <c r="F9" s="19">
        <f>'[1]DJIA (США)'!C689</f>
        <v>15464.3</v>
      </c>
      <c r="G9" s="20">
        <f aca="true" t="shared" si="0" ref="G9:G15">IF(ISERROR(F9/E9-1),"н/д",F9/E9-1)</f>
        <v>0.00021861570980252765</v>
      </c>
      <c r="H9" s="20">
        <f>IF(ISERROR(F9/D9-1),"н/д",F9/D9-1)</f>
        <v>0.03720421741696622</v>
      </c>
      <c r="I9" s="20">
        <f>IF(ISERROR(F9/C9-1),"н/д",F9/C9-1)</f>
        <v>0.15540682397049066</v>
      </c>
      <c r="J9" s="20">
        <f aca="true" t="shared" si="1" ref="J9:J15">IF(ISERROR(F9/B9-1),"н/д",F9/B9-1)</f>
        <v>0.2511634193221972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3403.25</v>
      </c>
      <c r="E10" s="19">
        <f>'[1]NASDAQ Composite (США)'!C694</f>
        <v>3578.3</v>
      </c>
      <c r="F10" s="19">
        <f>'[1]NASDAQ Composite (США)'!C689</f>
        <v>3600.08</v>
      </c>
      <c r="G10" s="20">
        <f t="shared" si="0"/>
        <v>0.006086689209960028</v>
      </c>
      <c r="H10" s="20">
        <f aca="true" t="shared" si="2" ref="H10:H15">IF(ISERROR(F10/D10-1),"н/д",F10/D10-1)</f>
        <v>0.05783589216190399</v>
      </c>
      <c r="I10" s="20">
        <f aca="true" t="shared" si="3" ref="I10:I15">IF(ISERROR(F10/C10-1),"н/д",F10/C10-1)</f>
        <v>0.1617620957722481</v>
      </c>
      <c r="J10" s="20">
        <f t="shared" si="1"/>
        <v>0.3462235370774427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1606.28</v>
      </c>
      <c r="E11" s="19">
        <f>'[1]S&amp;P500 (США)'!C694</f>
        <v>1675.02</v>
      </c>
      <c r="F11" s="19">
        <f>'[1]S&amp;P500 (США)'!C689</f>
        <v>1680.19</v>
      </c>
      <c r="G11" s="20">
        <f t="shared" si="0"/>
        <v>0.0030865303100859887</v>
      </c>
      <c r="H11" s="20">
        <f>IF(ISERROR(F11/D11-1),"н/д",F11/D11-1)</f>
        <v>0.04601314839255921</v>
      </c>
      <c r="I11" s="20">
        <f t="shared" si="3"/>
        <v>0.149327240763669</v>
      </c>
      <c r="J11" s="20">
        <f t="shared" si="1"/>
        <v>0.31489593925197146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3767.48</v>
      </c>
      <c r="E12" s="19">
        <f>'[1]евр-индексы'!L146</f>
        <v>3855.0899999999997</v>
      </c>
      <c r="F12" s="19">
        <f>'[1]евр-индексы'!I146*1</f>
        <v>3887.39</v>
      </c>
      <c r="G12" s="20">
        <f t="shared" si="0"/>
        <v>0.00837853331569427</v>
      </c>
      <c r="H12" s="20">
        <f t="shared" si="2"/>
        <v>0.03182764075721689</v>
      </c>
      <c r="I12" s="20">
        <f t="shared" si="3"/>
        <v>0.04906101322596412</v>
      </c>
      <c r="J12" s="20">
        <f t="shared" si="1"/>
        <v>0.2390640538541957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7983.92</v>
      </c>
      <c r="E13" s="19">
        <f>'[1]евр-индексы'!L36</f>
        <v>8212.77</v>
      </c>
      <c r="F13" s="19">
        <f>'[1]евр-индексы'!I36*1</f>
        <v>8259.17</v>
      </c>
      <c r="G13" s="20">
        <f t="shared" si="0"/>
        <v>0.005649738151683348</v>
      </c>
      <c r="H13" s="20">
        <f t="shared" si="2"/>
        <v>0.034475545847152844</v>
      </c>
      <c r="I13" s="20">
        <f t="shared" si="3"/>
        <v>0.0732006814079833</v>
      </c>
      <c r="J13" s="20">
        <f t="shared" si="1"/>
        <v>0.3633672943848716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6307.78</v>
      </c>
      <c r="E14" s="19">
        <f>'[1]евр-индексы'!L35</f>
        <v>6544.9400000000005</v>
      </c>
      <c r="F14" s="19">
        <f>'[1]евр-индексы'!I35*1</f>
        <v>6592.88</v>
      </c>
      <c r="G14" s="20">
        <f t="shared" si="0"/>
        <v>0.007324742472810897</v>
      </c>
      <c r="H14" s="20">
        <f t="shared" si="2"/>
        <v>0.045198152123250956</v>
      </c>
      <c r="I14" s="20">
        <f t="shared" si="3"/>
        <v>0.0891507509214089</v>
      </c>
      <c r="J14" s="20">
        <f t="shared" si="1"/>
        <v>0.16694750853145668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13852.5</v>
      </c>
      <c r="E15" s="19">
        <f>'[1]Япония'!C694</f>
        <v>14472.58</v>
      </c>
      <c r="F15" s="19">
        <f>'[1]Япония'!C689</f>
        <v>14506.25</v>
      </c>
      <c r="G15" s="20">
        <f t="shared" si="0"/>
        <v>0.002326468397479964</v>
      </c>
      <c r="H15" s="20">
        <f t="shared" si="2"/>
        <v>0.04719364735607301</v>
      </c>
      <c r="I15" s="20">
        <f t="shared" si="3"/>
        <v>0.38048793021737604</v>
      </c>
      <c r="J15" s="20">
        <f t="shared" si="1"/>
        <v>0.7289152495885902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8036</v>
      </c>
      <c r="E17" s="19">
        <f>'[1]азия-индексы'!S95*1</f>
        <v>8220.49</v>
      </c>
      <c r="F17" s="19">
        <f>'[1]азия-индексы'!K95*1</f>
        <v>8254.68</v>
      </c>
      <c r="G17" s="20">
        <f aca="true" t="shared" si="4" ref="G17:G22">IF(ISERROR(F17/E17-1),"н/д",F17/E17-1)</f>
        <v>0.004159119468547523</v>
      </c>
      <c r="H17" s="20">
        <f aca="true" t="shared" si="5" ref="H17:H22">IF(ISERROR(F17/D17-1),"н/д",F17/D17-1)</f>
        <v>0.02721254355400693</v>
      </c>
      <c r="I17" s="20">
        <f aca="true" t="shared" si="6" ref="I17:I22">IF(ISERROR(F17/C17-1),"н/д",F17/C17-1)</f>
        <v>0.06902919838480326</v>
      </c>
      <c r="J17" s="20">
        <f aca="true" t="shared" si="7" ref="J17:J22">IF(ISERROR(F17/B17-1),"н/д",F17/B17-1)</f>
        <v>0.16377181011244835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480.03999999999996</v>
      </c>
      <c r="E18" s="19">
        <f>'[1]азия-индексы'!S107</f>
        <v>493.99</v>
      </c>
      <c r="F18" s="19">
        <f>'[1]азия-индексы'!K107*1</f>
        <v>494.1</v>
      </c>
      <c r="G18" s="20">
        <f t="shared" si="4"/>
        <v>0.00022267657240027106</v>
      </c>
      <c r="H18" s="20">
        <f t="shared" si="5"/>
        <v>0.029289225897841886</v>
      </c>
      <c r="I18" s="20">
        <f>IF(ISERROR(F18/C18-1),"н/д",F18/C18-1)</f>
        <v>0.1049736112353521</v>
      </c>
      <c r="J18" s="20">
        <f t="shared" si="7"/>
        <v>0.45614758929623966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19577.39</v>
      </c>
      <c r="E19" s="19">
        <f>'[1]Индия'!C694</f>
        <v>19958.47</v>
      </c>
      <c r="F19" s="19">
        <f>'[1]Индия'!C689</f>
        <v>20034.0909</v>
      </c>
      <c r="G19" s="20">
        <f t="shared" si="4"/>
        <v>0.003788912677173961</v>
      </c>
      <c r="H19" s="20">
        <f t="shared" si="5"/>
        <v>0.02332797681406973</v>
      </c>
      <c r="I19" s="20">
        <f t="shared" si="6"/>
        <v>0.01476867694701589</v>
      </c>
      <c r="J19" s="20">
        <f t="shared" si="7"/>
        <v>0.2668002278889541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4777.45</v>
      </c>
      <c r="E20" s="19">
        <f>'[1]азия-индексы'!S103</f>
        <v>4633.11</v>
      </c>
      <c r="F20" s="19">
        <f>'[1]азия-индексы'!K103*1</f>
        <v>4605.74</v>
      </c>
      <c r="G20" s="20">
        <f t="shared" si="4"/>
        <v>-0.005907478993591786</v>
      </c>
      <c r="H20" s="20">
        <f t="shared" si="5"/>
        <v>-0.03594176809804395</v>
      </c>
      <c r="I20" s="20">
        <f t="shared" si="6"/>
        <v>0.04721367684608535</v>
      </c>
      <c r="J20" s="20">
        <f>IF(ISERROR(F20/B20-1),"н/д",F20/B20-1)</f>
        <v>0.18427798933935358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1995.24</v>
      </c>
      <c r="E21" s="19">
        <f>'[1]азия-индексы'!S125</f>
        <v>2039.4899999999998</v>
      </c>
      <c r="F21" s="19">
        <f>'[1]азия-индексы'!K125*1</f>
        <v>2059.39</v>
      </c>
      <c r="G21" s="20">
        <f t="shared" si="4"/>
        <v>0.00975734129610828</v>
      </c>
      <c r="H21" s="20">
        <f t="shared" si="5"/>
        <v>0.032151520619073226</v>
      </c>
      <c r="I21" s="20">
        <f t="shared" si="6"/>
        <v>-0.09519918104451985</v>
      </c>
      <c r="J21" s="20">
        <f t="shared" si="7"/>
        <v>-0.06396894728947844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47457.13</v>
      </c>
      <c r="E22" s="19">
        <f>'[1]Бразилия'!C694</f>
        <v>46626.26</v>
      </c>
      <c r="F22" s="19">
        <f>'[1]Бразилия'!C689</f>
        <v>45533.24</v>
      </c>
      <c r="G22" s="20">
        <f t="shared" si="4"/>
        <v>-0.023442154699948148</v>
      </c>
      <c r="H22" s="20">
        <f t="shared" si="5"/>
        <v>-0.0405395353659187</v>
      </c>
      <c r="I22" s="20">
        <f t="shared" si="6"/>
        <v>-0.2647929505232629</v>
      </c>
      <c r="J22" s="20">
        <f t="shared" si="7"/>
        <v>-0.2229871586135037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102.49</v>
      </c>
      <c r="E24" s="19">
        <f>'[1]нефть Brent'!C694</f>
        <v>107.93</v>
      </c>
      <c r="F24" s="29">
        <f>'[1]нефть Brent'!C689</f>
        <v>107.6447</v>
      </c>
      <c r="G24" s="20">
        <f>IF(ISERROR(F24/E24-1),"н/д",F24/E24-1)</f>
        <v>-0.002643379968498172</v>
      </c>
      <c r="H24" s="20">
        <f aca="true" t="shared" si="8" ref="H24:H33">IF(ISERROR(F24/D24-1),"н/д",F24/D24-1)</f>
        <v>0.05029466289394091</v>
      </c>
      <c r="I24" s="20">
        <f aca="true" t="shared" si="9" ref="I24:I33">IF(ISERROR(F24/C24-1),"н/д",F24/C24-1)</f>
        <v>-0.030402630156728505</v>
      </c>
      <c r="J24" s="20">
        <f>IF(ISERROR(F24/B24-1),"н/д",F24/B24-1)</f>
        <v>-0.04273277012005339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97.99</v>
      </c>
      <c r="E25" s="19">
        <f>'[1]сырье'!P86</f>
        <v>105.94999999999999</v>
      </c>
      <c r="F25" s="29">
        <f>'[1]сырье'!M86*1</f>
        <v>105.49</v>
      </c>
      <c r="G25" s="20">
        <f aca="true" t="shared" si="10" ref="G25:G33">IF(ISERROR(F25/E25-1),"н/д",F25/E25-1)</f>
        <v>-0.004341670599339209</v>
      </c>
      <c r="H25" s="20">
        <f t="shared" si="8"/>
        <v>0.07653842228798857</v>
      </c>
      <c r="I25" s="20">
        <f t="shared" si="9"/>
        <v>0.13235294117647056</v>
      </c>
      <c r="J25" s="20">
        <f aca="true" t="shared" si="11" ref="J25:J31">IF(ISERROR(F25/B25-1),"н/д",F25/B25-1)</f>
        <v>0.04125950054288818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1255.7</v>
      </c>
      <c r="E26" s="19">
        <f>'[1]Золото'!C694</f>
        <v>1277.6</v>
      </c>
      <c r="F26" s="19">
        <f>'[1]Золото'!C689</f>
        <v>1281.41</v>
      </c>
      <c r="G26" s="20">
        <f t="shared" si="10"/>
        <v>0.0029821540388228485</v>
      </c>
      <c r="H26" s="20">
        <f t="shared" si="8"/>
        <v>0.020474635661384077</v>
      </c>
      <c r="I26" s="20">
        <f t="shared" si="9"/>
        <v>-0.22908795572133311</v>
      </c>
      <c r="J26" s="20">
        <f t="shared" si="11"/>
        <v>-0.20315394490593086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6960.03</v>
      </c>
      <c r="E27" s="19">
        <f>'[1]Медь'!C694</f>
        <v>6955.62</v>
      </c>
      <c r="F27" s="19">
        <f>'[1]Медь'!C689</f>
        <v>6914.32</v>
      </c>
      <c r="G27" s="20">
        <f t="shared" si="10"/>
        <v>-0.005937644667190045</v>
      </c>
      <c r="H27" s="20">
        <f t="shared" si="8"/>
        <v>-0.006567500427440698</v>
      </c>
      <c r="I27" s="20">
        <f t="shared" si="9"/>
        <v>-0.14589730983692017</v>
      </c>
      <c r="J27" s="20">
        <f t="shared" si="11"/>
        <v>-0.08188442747704916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13965</v>
      </c>
      <c r="E28" s="19">
        <f>'[1]Никель'!C694</f>
        <v>13775</v>
      </c>
      <c r="F28" s="19">
        <f>'[1]Никель'!C689</f>
        <v>13691</v>
      </c>
      <c r="G28" s="20">
        <f t="shared" si="10"/>
        <v>-0.006098003629764093</v>
      </c>
      <c r="H28" s="20">
        <f t="shared" si="8"/>
        <v>-0.01962047977085568</v>
      </c>
      <c r="I28" s="20">
        <f t="shared" si="9"/>
        <v>-0.2097546897546898</v>
      </c>
      <c r="J28" s="20">
        <f t="shared" si="11"/>
        <v>-0.2831962679225536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1827.5</v>
      </c>
      <c r="E29" s="19">
        <f>'[1]Алюминий'!C694</f>
        <v>1845</v>
      </c>
      <c r="F29" s="19">
        <f>'[1]Алюминий'!C689</f>
        <v>1826.5</v>
      </c>
      <c r="G29" s="20">
        <f t="shared" si="10"/>
        <v>-0.010027100271002731</v>
      </c>
      <c r="H29" s="20">
        <f t="shared" si="8"/>
        <v>-0.0005471956224349928</v>
      </c>
      <c r="I29" s="20">
        <f t="shared" si="9"/>
        <v>-0.11635220125786161</v>
      </c>
      <c r="J29" s="20">
        <f t="shared" si="11"/>
        <v>-0.13354007540056545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85.54</v>
      </c>
      <c r="E30" s="19">
        <f>'[1]сырье'!P105</f>
        <v>85.08</v>
      </c>
      <c r="F30" s="19" t="str">
        <f>'[1]сырье'!M105</f>
        <v>85,08</v>
      </c>
      <c r="G30" s="20">
        <f t="shared" si="10"/>
        <v>0</v>
      </c>
      <c r="H30" s="20">
        <f t="shared" si="8"/>
        <v>-0.0053776011222820275</v>
      </c>
      <c r="I30" s="20">
        <f t="shared" si="9"/>
        <v>0.13258785942492013</v>
      </c>
      <c r="J30" s="20">
        <f t="shared" si="11"/>
        <v>-0.11779344670261305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16.92</v>
      </c>
      <c r="E31" s="19">
        <f>'[1]Сахар'!C694</f>
        <v>16.1</v>
      </c>
      <c r="F31" s="19">
        <f>'[1]Сахар'!C689</f>
        <v>15.24</v>
      </c>
      <c r="G31" s="20">
        <f t="shared" si="10"/>
        <v>-0.05341614906832304</v>
      </c>
      <c r="H31" s="20">
        <f t="shared" si="8"/>
        <v>-0.099290780141844</v>
      </c>
      <c r="I31" s="20">
        <f t="shared" si="9"/>
        <v>-0.1919406150583245</v>
      </c>
      <c r="J31" s="20">
        <f t="shared" si="11"/>
        <v>-0.3456419063975955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501.25</v>
      </c>
      <c r="E32" s="19">
        <f>'[1]сырье'!P102</f>
        <v>509.25</v>
      </c>
      <c r="F32" s="19">
        <f>'[1]сырье'!M102*1</f>
        <v>503.25</v>
      </c>
      <c r="G32" s="20">
        <f t="shared" si="10"/>
        <v>-0.01178203240058906</v>
      </c>
      <c r="H32" s="20">
        <f t="shared" si="8"/>
        <v>0.003990024937655878</v>
      </c>
      <c r="I32" s="20">
        <f t="shared" si="9"/>
        <v>-0.2693284936479129</v>
      </c>
      <c r="J32" s="20">
        <f>IF(ISERROR(F32/B32-1),"н/д",F32/B32-1)</f>
        <v>-0.22814417177914115</v>
      </c>
      <c r="K32" s="13"/>
    </row>
    <row r="33" spans="1:11" ht="18.75">
      <c r="A33" s="18" t="s">
        <v>42</v>
      </c>
      <c r="B33" s="28">
        <f>698/100/0.027*B41</f>
        <v>8323.300829214202</v>
      </c>
      <c r="C33" s="28">
        <f>750.4/100/0.027*C41</f>
        <v>8441.36077037037</v>
      </c>
      <c r="D33" s="19">
        <v>7934.961111111112</v>
      </c>
      <c r="E33" s="19">
        <f>'[1]Пшеница'!C694/100/0.027*E41</f>
        <v>8219.089888888888</v>
      </c>
      <c r="F33" s="19">
        <f>'[1]Пшеница'!C689/100/0.027*F41</f>
        <v>8093.021207407407</v>
      </c>
      <c r="G33" s="20">
        <f t="shared" si="10"/>
        <v>-0.015338520832082536</v>
      </c>
      <c r="H33" s="20">
        <f t="shared" si="8"/>
        <v>0.019919454435002537</v>
      </c>
      <c r="I33" s="20">
        <f t="shared" si="9"/>
        <v>-0.04126580683361536</v>
      </c>
      <c r="J33" s="20">
        <f>IF(ISERROR(F33/B33-1),"н/д",F33/B33-1)</f>
        <v>-0.027666862766575706</v>
      </c>
      <c r="K33" s="13"/>
    </row>
    <row r="34" spans="1:14" ht="36" customHeight="1">
      <c r="A34" s="27" t="s">
        <v>43</v>
      </c>
      <c r="B34" s="27"/>
      <c r="C34" s="27"/>
      <c r="D34" s="9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40909</v>
      </c>
      <c r="C35" s="32">
        <f>C4</f>
        <v>41275</v>
      </c>
      <c r="D35" s="32">
        <f>D4</f>
        <v>41456</v>
      </c>
      <c r="E35" s="14">
        <f>E4</f>
        <v>41467</v>
      </c>
      <c r="F35" s="32">
        <f>I1</f>
        <v>41470</v>
      </c>
      <c r="G35" s="33"/>
      <c r="H35" s="34"/>
      <c r="I35" s="33"/>
      <c r="J35" s="35">
        <f>WEEKDAY(F35)</f>
        <v>2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1002.5</v>
      </c>
      <c r="E37" s="19">
        <f>'[1]ост. ср-тв на кс'!AJ5</f>
        <v>807.8</v>
      </c>
      <c r="F37" s="19">
        <f>'[1]ост. ср-тв на кс'!AI5</f>
        <v>869.1</v>
      </c>
      <c r="G37" s="20">
        <f t="shared" si="12"/>
        <v>0.07588512007922765</v>
      </c>
      <c r="H37" s="20">
        <f aca="true" t="shared" si="13" ref="H37:H42">IF(ISERROR(F37/D37-1),"н/д",F37/D37-1)</f>
        <v>-0.13306733167082296</v>
      </c>
      <c r="I37" s="20">
        <f aca="true" t="shared" si="14" ref="I37:I42">IF(ISERROR(F37/C37-1),"н/д",F37/C37-1)</f>
        <v>-0.3639956092206367</v>
      </c>
      <c r="J37" s="20">
        <f aca="true" t="shared" si="15" ref="J37:J42">IF(ISERROR(F37/B37-1),"н/д",F37/B37-1)</f>
        <v>-0.11442836763806807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773</v>
      </c>
      <c r="E38" s="19">
        <f>'[1]ост. ср-тв на кс'!AL5</f>
        <v>606.5</v>
      </c>
      <c r="F38" s="19">
        <f>'[1]ост. ср-тв на кс'!AK5</f>
        <v>670.1</v>
      </c>
      <c r="G38" s="20">
        <f t="shared" si="12"/>
        <v>0.10486397361912614</v>
      </c>
      <c r="H38" s="20">
        <f t="shared" si="13"/>
        <v>-0.13311772315653292</v>
      </c>
      <c r="I38" s="20">
        <f t="shared" si="14"/>
        <v>-0.31747810144632305</v>
      </c>
      <c r="J38" s="20">
        <f t="shared" si="15"/>
        <v>-0.08891910265125758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6.53</v>
      </c>
      <c r="E39" s="28">
        <f>'[1]mibid-mibor'!C8</f>
        <v>6.41</v>
      </c>
      <c r="F39" s="28">
        <f>'[1]mibid-mibor'!D8</f>
        <v>6.41</v>
      </c>
      <c r="G39" s="20">
        <f t="shared" si="12"/>
        <v>0</v>
      </c>
      <c r="H39" s="20">
        <f t="shared" si="13"/>
        <v>-0.018376722817764146</v>
      </c>
      <c r="I39" s="20">
        <f t="shared" si="14"/>
        <v>-0.0432835820895523</v>
      </c>
      <c r="J39" s="20">
        <f t="shared" si="15"/>
        <v>0.009448818897637823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7.34</v>
      </c>
      <c r="E40" s="28">
        <f>'[1]mibid-mibor'!E8</f>
        <v>7.34</v>
      </c>
      <c r="F40" s="28">
        <f>'[1]mibid-mibor'!F8</f>
        <v>7.34</v>
      </c>
      <c r="G40" s="20">
        <f t="shared" si="12"/>
        <v>0</v>
      </c>
      <c r="H40" s="20">
        <f t="shared" si="13"/>
        <v>0</v>
      </c>
      <c r="I40" s="20">
        <f t="shared" si="14"/>
        <v>-0.025232403718459584</v>
      </c>
      <c r="J40" s="20">
        <f t="shared" si="15"/>
        <v>-0.006765899864682012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32.709</v>
      </c>
      <c r="E41" s="28">
        <f>'[1]МакроDelay'!L7</f>
        <v>32.5867</v>
      </c>
      <c r="F41" s="28">
        <f>'[1]МакроDelay'!Q7</f>
        <v>32.6429</v>
      </c>
      <c r="G41" s="20">
        <f>IF(ISERROR(F41/E41-1),"н/д",F41/E41-1)</f>
        <v>0.0017246299870805615</v>
      </c>
      <c r="H41" s="20">
        <f>IF(ISERROR(F41/D41-1),"н/д",F41/D41-1)</f>
        <v>-0.0020208505304352142</v>
      </c>
      <c r="I41" s="20">
        <f t="shared" si="14"/>
        <v>0.0747447543353077</v>
      </c>
      <c r="J41" s="20">
        <f t="shared" si="15"/>
        <v>0.013875903479130924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42.718</v>
      </c>
      <c r="E42" s="28">
        <f>'[1]МакроDelay'!L9</f>
        <v>42.6234</v>
      </c>
      <c r="F42" s="28">
        <f>'[1]МакроDelay'!Q9</f>
        <v>42.6643</v>
      </c>
      <c r="G42" s="20">
        <f t="shared" si="12"/>
        <v>0.0009595668107189592</v>
      </c>
      <c r="H42" s="20">
        <f t="shared" si="13"/>
        <v>-0.0012570813240321277</v>
      </c>
      <c r="I42" s="20">
        <f t="shared" si="14"/>
        <v>0.06054647688460446</v>
      </c>
      <c r="J42" s="20">
        <f t="shared" si="15"/>
        <v>0.023829733065744874</v>
      </c>
      <c r="K42" s="13"/>
    </row>
    <row r="43" spans="1:11" ht="18.75">
      <c r="A43" s="36" t="s">
        <v>51</v>
      </c>
      <c r="B43" s="37">
        <v>40544</v>
      </c>
      <c r="C43" s="37">
        <v>40909</v>
      </c>
      <c r="D43" s="37">
        <f>'[1]ЗВР-cbr'!D5</f>
        <v>41446</v>
      </c>
      <c r="E43" s="37">
        <f>'[1]ЗВР-cbr'!D4</f>
        <v>41453</v>
      </c>
      <c r="F43" s="37">
        <f>'[1]ЗВР-cbr'!D3</f>
        <v>41460</v>
      </c>
      <c r="G43" s="38"/>
      <c r="H43" s="38"/>
      <c r="I43" s="38"/>
      <c r="J43" s="38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514,1</v>
      </c>
      <c r="E44" s="19" t="str">
        <f>'[1]ЗВР-cbr'!L4</f>
        <v>514,5</v>
      </c>
      <c r="F44" s="19" t="str">
        <f>'[1]ЗВР-cbr'!L3</f>
        <v>505</v>
      </c>
      <c r="G44" s="20">
        <f>IF(ISERROR(F44/E44-1),"н/д",F44/E44-1)</f>
        <v>-0.01846452866861026</v>
      </c>
      <c r="H44" s="20"/>
      <c r="I44" s="20">
        <f>IF(ISERROR(F44/C44-1),"н/д",F44/C44-1)</f>
        <v>0.014056224899598346</v>
      </c>
      <c r="J44" s="20">
        <f>IF(ISERROR(F44/B44-1),"н/д",F44/B44-1)</f>
        <v>0.15375828192826146</v>
      </c>
      <c r="K44" s="13"/>
    </row>
    <row r="45" spans="1:11" ht="18.75">
      <c r="A45" s="39"/>
      <c r="B45" s="37">
        <v>40909</v>
      </c>
      <c r="C45" s="37">
        <v>41275</v>
      </c>
      <c r="D45" s="37">
        <v>41456</v>
      </c>
      <c r="E45" s="37">
        <v>41449</v>
      </c>
      <c r="F45" s="37">
        <v>41456</v>
      </c>
      <c r="G45" s="40"/>
      <c r="H45" s="38"/>
      <c r="I45" s="38"/>
      <c r="J45" s="38"/>
      <c r="K45" s="13"/>
    </row>
    <row r="46" spans="1:11" ht="56.25">
      <c r="A46" s="18" t="s">
        <v>53</v>
      </c>
      <c r="B46" s="19">
        <v>6.1</v>
      </c>
      <c r="C46" s="19">
        <v>6.6</v>
      </c>
      <c r="D46" s="41">
        <v>3.8</v>
      </c>
      <c r="E46" s="41">
        <v>3.5</v>
      </c>
      <c r="F46" s="41">
        <v>3.8</v>
      </c>
      <c r="G46" s="20">
        <f>IF(ISERROR(F46-E46),"н/д",F46-E46)/100</f>
        <v>0.0029999999999999983</v>
      </c>
      <c r="H46" s="20">
        <f>IF(ISERROR(F46-D46),"н/д",F46-D46)/100</f>
        <v>0</v>
      </c>
      <c r="I46" s="20"/>
      <c r="J46" s="20"/>
      <c r="K46" s="42"/>
    </row>
    <row r="47" spans="1:11" ht="18.75">
      <c r="A47" s="36" t="s">
        <v>54</v>
      </c>
      <c r="B47" s="43" t="s">
        <v>55</v>
      </c>
      <c r="C47" s="43" t="s">
        <v>56</v>
      </c>
      <c r="D47" s="43">
        <f>'[1]M2'!P24</f>
        <v>41345</v>
      </c>
      <c r="E47" s="43">
        <f>'[1]M2'!P23</f>
        <v>41375</v>
      </c>
      <c r="F47" s="43">
        <f>'[1]M2'!P22</f>
        <v>41406</v>
      </c>
      <c r="G47" s="44"/>
      <c r="H47" s="38"/>
      <c r="I47" s="45"/>
      <c r="J47" s="45"/>
      <c r="K47" s="42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27465.9</v>
      </c>
      <c r="E48" s="19">
        <f>'[1]M2'!Q23</f>
        <v>27841.2</v>
      </c>
      <c r="F48" s="19">
        <f>'[1]M2'!Q22</f>
        <v>28083.5</v>
      </c>
      <c r="G48" s="20"/>
      <c r="H48" s="20">
        <f>IF(ISERROR(F48/D48-1),"н/д",F48/D48-1)</f>
        <v>0.022486064538209227</v>
      </c>
      <c r="I48" s="20">
        <f>IF(ISERROR(F48/C48-1),"н/д",F48/C48-1)</f>
        <v>0.1470565410425968</v>
      </c>
      <c r="J48" s="20">
        <f>IF(ISERROR(F48/B48-1),"н/д",F48/B48-1)</f>
        <v>0.4033400126924478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'[1]ПромПр-во'!B31</f>
        <v>97.9</v>
      </c>
      <c r="E49" s="19">
        <f>'[1]ПромПр-во'!B32</f>
        <v>102.6</v>
      </c>
      <c r="F49" s="19">
        <f>'[1]ПромПр-во'!B34</f>
        <v>102.3</v>
      </c>
      <c r="G49" s="20"/>
      <c r="H49" s="20"/>
      <c r="I49" s="20"/>
      <c r="J49" s="20"/>
      <c r="K49" s="8"/>
    </row>
    <row r="50" spans="1:11" ht="18.75">
      <c r="A50" s="36"/>
      <c r="B50" s="43">
        <v>40909</v>
      </c>
      <c r="C50" s="43">
        <v>41275</v>
      </c>
      <c r="D50" s="43">
        <v>41334</v>
      </c>
      <c r="E50" s="43">
        <v>41365</v>
      </c>
      <c r="F50" s="43">
        <v>41395</v>
      </c>
      <c r="G50" s="37"/>
      <c r="H50" s="38"/>
      <c r="I50" s="38"/>
      <c r="J50" s="38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50.6165</v>
      </c>
      <c r="E51" s="19">
        <v>49.8039</v>
      </c>
      <c r="F51" s="19">
        <v>49.8374</v>
      </c>
      <c r="G51" s="20"/>
      <c r="H51" s="20">
        <f>IF(ISERROR(F51/E51-1),"н/д",F51/E51-1)</f>
        <v>0.0006726380865755832</v>
      </c>
      <c r="I51" s="20">
        <f>IF(ISERROR(F51/C51-1),"н/д",F51/C51-1)</f>
        <v>-0.018353647487059033</v>
      </c>
      <c r="J51" s="20">
        <f>IF(ISERROR(F51/B51-1),"н/д",F51/B51-1)</f>
        <v>0.39205170747512663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4841.925</v>
      </c>
      <c r="E52" s="19">
        <v>4790.192</v>
      </c>
      <c r="F52" s="19">
        <v>4909.188</v>
      </c>
      <c r="G52" s="20"/>
      <c r="H52" s="20">
        <f>IF(ISERROR(F52/E52-1),"н/д",F52/E52-1)</f>
        <v>0.024841592988339434</v>
      </c>
      <c r="I52" s="20">
        <f>IF(ISERROR(F52/C52-1),"н/д",F52/C52-1)</f>
        <v>-0.013803014846828887</v>
      </c>
      <c r="J52" s="20">
        <f>IF(ISERROR(F52/B52-1),"н/д",F52/B52-1)</f>
        <v>0.17148929986090145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62</v>
      </c>
      <c r="C54" s="43" t="s">
        <v>63</v>
      </c>
      <c r="D54" s="43">
        <v>41365</v>
      </c>
      <c r="E54" s="43">
        <v>41395</v>
      </c>
      <c r="F54" s="43">
        <v>41426</v>
      </c>
      <c r="G54" s="46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1122.6</v>
      </c>
      <c r="E55" s="19">
        <f>'[1]Дох-Расх фед.б.'!J5*1</f>
        <v>891.2</v>
      </c>
      <c r="F55" s="19">
        <f>'[1]Дох-Расх фед.б.'!J4*1</f>
        <v>1142</v>
      </c>
      <c r="G55" s="20">
        <f>IF(ISERROR(F55/E55-1),"н/д",F55/E55-1)</f>
        <v>0.2814183123877916</v>
      </c>
      <c r="H55" s="20">
        <f>IF(ISERROR(C55/B55-1),"н/д",C55/B55-1)</f>
        <v>0.1326714340329347</v>
      </c>
      <c r="I55" s="47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1057.1</v>
      </c>
      <c r="E56" s="19">
        <f>'[1]Дох-Расх фед.б.'!J29*1</f>
        <v>687.2</v>
      </c>
      <c r="F56" s="19">
        <f>'[1]Дох-Расх фед.б.'!J28*1</f>
        <v>963.5</v>
      </c>
      <c r="G56" s="20">
        <f>IF(ISERROR(F56/E56-1),"н/д",F56/E56-1)</f>
        <v>0.4020663562281721</v>
      </c>
      <c r="H56" s="20">
        <f>IF(ISERROR(C56/B56-1),"н/д",C56/B56-1)</f>
        <v>0.1769852025392158</v>
      </c>
      <c r="I56" s="8"/>
      <c r="J56" s="48"/>
    </row>
    <row r="57" spans="1:10" ht="18.75">
      <c r="A57" s="18" t="s">
        <v>68</v>
      </c>
      <c r="B57" s="19">
        <f>B55-B56</f>
        <v>416.52000000000044</v>
      </c>
      <c r="C57" s="19">
        <f>C55-C56</f>
        <v>-12.819999999999709</v>
      </c>
      <c r="D57" s="19">
        <f>D55-D56</f>
        <v>65.5</v>
      </c>
      <c r="E57" s="19">
        <f>E55-E56</f>
        <v>204</v>
      </c>
      <c r="F57" s="19">
        <f>F55-F56</f>
        <v>178.5</v>
      </c>
      <c r="G57" s="20"/>
      <c r="H57" s="20"/>
      <c r="I57" s="8"/>
      <c r="J57" s="49"/>
    </row>
    <row r="58" spans="1:10" ht="18.75">
      <c r="A58" s="6" t="s">
        <v>2</v>
      </c>
      <c r="B58" s="43" t="s">
        <v>62</v>
      </c>
      <c r="C58" s="43" t="s">
        <v>63</v>
      </c>
      <c r="D58" s="43">
        <v>41306</v>
      </c>
      <c r="E58" s="43">
        <v>41334</v>
      </c>
      <c r="F58" s="43">
        <v>41365</v>
      </c>
      <c r="G58" s="46" t="s">
        <v>64</v>
      </c>
      <c r="H58" s="6" t="s">
        <v>65</v>
      </c>
      <c r="I58" s="13"/>
      <c r="J58" s="49"/>
    </row>
    <row r="59" spans="1:10" ht="37.5">
      <c r="A59" s="18" t="s">
        <v>69</v>
      </c>
      <c r="B59" s="41">
        <v>522</v>
      </c>
      <c r="C59" s="41">
        <v>531.863</v>
      </c>
      <c r="D59" s="41">
        <v>41.916</v>
      </c>
      <c r="E59" s="41">
        <v>44.243</v>
      </c>
      <c r="F59" s="41">
        <v>44.025</v>
      </c>
      <c r="G59" s="20">
        <f>IF(ISERROR(F59/E59-1),"н/д",F59/E59-1)</f>
        <v>-0.004927333137445533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1">
        <v>323.2</v>
      </c>
      <c r="C60" s="41">
        <v>333.802</v>
      </c>
      <c r="D60" s="41">
        <v>26.01</v>
      </c>
      <c r="E60" s="41">
        <v>28.131</v>
      </c>
      <c r="F60" s="41">
        <v>29.791</v>
      </c>
      <c r="G60" s="20">
        <f>IF(ISERROR(F60/E60-1),"н/д",F60/E60-1)</f>
        <v>0.05900963350040889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1">
        <f>B59-B60</f>
        <v>198.8</v>
      </c>
      <c r="C61" s="41">
        <f>C59-C60</f>
        <v>198.06100000000004</v>
      </c>
      <c r="D61" s="41">
        <v>15.905999999999995</v>
      </c>
      <c r="E61" s="41">
        <f>E59-E60</f>
        <v>16.112000000000002</v>
      </c>
      <c r="F61" s="41">
        <f>F59-F60</f>
        <v>14.233999999999998</v>
      </c>
      <c r="G61" s="20">
        <f>IF(ISERROR(F61/E61-1),"н/д",F61/E61-1)</f>
        <v>-0.1165590863952336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3" t="s">
        <v>62</v>
      </c>
      <c r="C62" s="43" t="s">
        <v>63</v>
      </c>
      <c r="D62" s="43" t="s">
        <v>72</v>
      </c>
      <c r="E62" s="43" t="s">
        <v>73</v>
      </c>
      <c r="F62" s="43" t="s">
        <v>74</v>
      </c>
      <c r="G62" s="46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3" t="s">
        <v>62</v>
      </c>
      <c r="C64" s="43" t="s">
        <v>63</v>
      </c>
      <c r="D64" s="43">
        <v>41334</v>
      </c>
      <c r="E64" s="43">
        <v>41365</v>
      </c>
      <c r="F64" s="43">
        <v>41395</v>
      </c>
      <c r="G64" s="46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14396.193</v>
      </c>
      <c r="E65" s="19">
        <v>14738.946</v>
      </c>
      <c r="F65" s="19">
        <v>15210.054</v>
      </c>
      <c r="G65" s="20">
        <f>IF(ISERROR(F65/E65-1),"н/д",F65/E65-1)</f>
        <v>0.031963479613806856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5.7</v>
      </c>
      <c r="E66" s="19">
        <v>5.6</v>
      </c>
      <c r="F66" s="19">
        <v>5.2</v>
      </c>
      <c r="G66" s="20">
        <f>IF(ISERROR(F66/E66-1),"н/д",F66/E66-1)</f>
        <v>-0.07142857142857129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1"/>
      <c r="H69" s="21"/>
      <c r="I69" s="21"/>
      <c r="J69" s="21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50"/>
      <c r="E73" s="51"/>
      <c r="F73" s="51"/>
      <c r="G73" s="8"/>
      <c r="H73" s="8"/>
      <c r="I73" s="8"/>
      <c r="J73" s="8"/>
      <c r="K73" s="13"/>
    </row>
    <row r="74" spans="1:10" s="8" customFormat="1" ht="15.75">
      <c r="A74" s="49"/>
      <c r="B74" s="49"/>
      <c r="C74" s="50"/>
      <c r="D74" s="50"/>
      <c r="E74" s="51"/>
      <c r="F74" s="51"/>
      <c r="G74" s="50"/>
      <c r="I74" s="10"/>
      <c r="J74" s="10"/>
    </row>
    <row r="75" spans="1:10" s="8" customFormat="1" ht="15.75">
      <c r="A75" s="49"/>
      <c r="B75" s="49"/>
      <c r="D75" s="50"/>
      <c r="E75" s="51"/>
      <c r="F75" s="51"/>
      <c r="I75" s="10"/>
      <c r="J75" s="10"/>
    </row>
    <row r="76" spans="1:10" s="8" customFormat="1" ht="15.75">
      <c r="A76" s="49"/>
      <c r="B76" s="49"/>
      <c r="D76" s="50"/>
      <c r="E76" s="51"/>
      <c r="F76" s="51"/>
      <c r="I76" s="10"/>
      <c r="J76" s="10"/>
    </row>
    <row r="77" spans="1:10" s="8" customFormat="1" ht="15.75">
      <c r="A77" s="49"/>
      <c r="B77" s="49"/>
      <c r="E77" s="51"/>
      <c r="F77" s="51"/>
      <c r="I77" s="10"/>
      <c r="J77" s="10"/>
    </row>
    <row r="78" spans="1:10" s="8" customFormat="1" ht="15.75">
      <c r="A78" s="49"/>
      <c r="B78" s="49"/>
      <c r="E78" s="51"/>
      <c r="F78" s="51"/>
      <c r="I78" s="10"/>
      <c r="J78" s="10"/>
    </row>
    <row r="79" spans="1:10" s="8" customFormat="1" ht="15.75">
      <c r="A79" s="49"/>
      <c r="B79" s="49"/>
      <c r="E79" s="51"/>
      <c r="F79" s="51"/>
      <c r="I79" s="10"/>
      <c r="J79" s="10"/>
    </row>
    <row r="80" spans="1:10" s="8" customFormat="1" ht="15.75">
      <c r="A80" s="49"/>
      <c r="B80" s="49"/>
      <c r="E80" s="51"/>
      <c r="F80" s="51"/>
      <c r="I80" s="10"/>
      <c r="J80" s="10"/>
    </row>
    <row r="81" spans="1:10" s="8" customFormat="1" ht="15.75">
      <c r="A81" s="49"/>
      <c r="B81" s="49"/>
      <c r="E81" s="51"/>
      <c r="F81" s="51"/>
      <c r="I81" s="10"/>
      <c r="J81" s="10"/>
    </row>
    <row r="82" spans="1:10" s="8" customFormat="1" ht="15.75">
      <c r="A82" s="49"/>
      <c r="B82" s="49"/>
      <c r="E82" s="51"/>
      <c r="F82" s="51"/>
      <c r="I82" s="10"/>
      <c r="J82" s="10"/>
    </row>
    <row r="83" spans="1:10" s="8" customFormat="1" ht="15.75">
      <c r="A83" s="49"/>
      <c r="B83" s="49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49"/>
      <c r="B84" s="49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49"/>
      <c r="B85" s="49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49"/>
      <c r="B86" s="49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49"/>
      <c r="B87" s="49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49"/>
      <c r="B88" s="49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49"/>
      <c r="B89" s="49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49"/>
      <c r="B90" s="49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49"/>
      <c r="B91" s="49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49"/>
      <c r="B92" s="49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49"/>
      <c r="B93" s="49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49"/>
      <c r="B94" s="49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49"/>
      <c r="B95" s="49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49"/>
      <c r="B96" s="49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49"/>
      <c r="B97" s="49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49"/>
      <c r="B98" s="49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49"/>
      <c r="B99" s="49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49"/>
      <c r="B100" s="49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49"/>
      <c r="B101" s="49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49"/>
      <c r="B102" s="49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49"/>
      <c r="B103" s="49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49"/>
      <c r="B104" s="49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49"/>
      <c r="B105" s="49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49"/>
      <c r="B106" s="49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49"/>
      <c r="B107" s="49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49"/>
      <c r="B108" s="49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49"/>
      <c r="B109" s="49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49"/>
      <c r="B110" s="49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49"/>
      <c r="B111" s="49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49"/>
      <c r="B112" s="49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49"/>
      <c r="B113" s="49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49"/>
      <c r="B114" s="49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49"/>
      <c r="B115" s="49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49"/>
      <c r="B116" s="49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49"/>
      <c r="B117" s="49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49"/>
      <c r="B118" s="49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49"/>
      <c r="B119" s="49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49"/>
      <c r="B120" s="49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49"/>
      <c r="B121" s="49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49"/>
      <c r="B122" s="49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49"/>
      <c r="B123" s="49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49"/>
      <c r="B124" s="49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49"/>
      <c r="B125" s="49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49"/>
      <c r="B126" s="49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49"/>
      <c r="B127" s="49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49"/>
      <c r="B128" s="49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49"/>
      <c r="B129" s="49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49"/>
      <c r="B130" s="49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49"/>
      <c r="B131" s="49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49"/>
      <c r="B132" s="49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49"/>
      <c r="B133" s="49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49"/>
      <c r="B134" s="49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49"/>
      <c r="B135" s="49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49"/>
      <c r="B136" s="49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49"/>
      <c r="B137" s="49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49"/>
      <c r="B138" s="49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49"/>
      <c r="B139" s="49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49"/>
      <c r="B140" s="49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49"/>
      <c r="B141" s="49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49"/>
      <c r="B142" s="49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49"/>
      <c r="B143" s="49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49"/>
      <c r="B144" s="49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49"/>
      <c r="B145" s="49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49"/>
      <c r="B146" s="49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49"/>
      <c r="B147" s="49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49"/>
      <c r="B148" s="49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49"/>
      <c r="B149" s="49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49"/>
      <c r="B150" s="49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49"/>
      <c r="B151" s="49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49"/>
      <c r="B152" s="49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49"/>
      <c r="B153" s="49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49"/>
      <c r="B154" s="49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49"/>
      <c r="B155" s="49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49"/>
      <c r="B156" s="49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49"/>
      <c r="B157" s="49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49"/>
      <c r="B158" s="49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49"/>
      <c r="B159" s="49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49"/>
      <c r="B160" s="49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49"/>
      <c r="B161" s="49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49"/>
      <c r="B162" s="49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49"/>
      <c r="B163" s="49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49"/>
      <c r="B164" s="49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49"/>
      <c r="B165" s="49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49"/>
      <c r="B166" s="49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49"/>
      <c r="B167" s="49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49"/>
      <c r="B168" s="49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49"/>
      <c r="B169" s="49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49"/>
      <c r="B170" s="49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49"/>
      <c r="B171" s="49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2013-07-15T09:02:25Z</dcterms:created>
  <dcterms:modified xsi:type="dcterms:W3CDTF">2013-07-15T09:03:17Z</dcterms:modified>
  <cp:category/>
  <cp:version/>
  <cp:contentType/>
  <cp:contentStatus/>
</cp:coreProperties>
</file>