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<sst xmlns="http://schemas.openxmlformats.org/spreadsheetml/2006/main" count="95" uniqueCount="79">
  <si>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</si>
  <si>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</si>
  <si>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</si>
  <si>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</si>
  <si>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</si>
  <si>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</si>
  <si>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</si>
  <si>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</si>
  <si>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</si>
  <si>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</si>
  <si>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</si>
  <si>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</si>
  <si>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</si>
  <si>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</si>
  <si>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</si>
  <si>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</si>
  <si>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</si>
  <si>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</si>
  <si>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</si>
  <si>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</si>
  <si>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</si>
  <si>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</si>
  <si>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</si>
  <si>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</si>
  <si>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</si>
  <si>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</si>
  <si>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</si>
  <si>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</si>
  <si>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</si>
  <si>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</si>
  <si>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</si>
  <si>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</si>
  <si>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</si>
  <si>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</si>
  <si>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</si>
  <si>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</si>
  <si>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</si>
  <si>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</si>
  <si>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</si>
  <si>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</si>
  <si>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</si>
  <si>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</si>
  <si>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</si>
  <si>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</si>
  <si>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</si>
  <si>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</si>
  <si>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</si>
  <si>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</si>
  <si>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</si>
  <si>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</si>
  <si>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</si>
  <si>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</si>
  <si>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</si>
  <si>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</si>
  <si>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</si>
  <si>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</si>
  <si>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</si>
  <si>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</si>
  <si>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</si>
  <si>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</si>
  <si>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</si>
  <si>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</si>
  <si>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</si>
  <si>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</si>
  <si>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</si>
  <si>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</si>
  <si>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</si>
  <si>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</si>
  <si>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</si>
  <si>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</si>
  <si>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</si>
  <si>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</si>
  <si>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III квартал 2012</t>
  </si>
  <si>
    <t>IV квартал 2012</t>
  </si>
  <si>
    <t>I квартал 2013</t>
  </si>
  <si>
    <t>КкК</t>
  </si>
  <si>
    <t>Счет операций с капиталом и финансовыми инструментами, млрд. долл.</t>
  </si>
  <si>
    <t>Депозиты физических лиц, млрд.руб. (на начало периода)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</si>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</sst>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9" fontId="27" fillId="0" borderId="0" xfId="57" applyFont="1" applyFill="1" applyBorder="1" applyAlignment="1">
      <alignment vertical="center" wrapText="1"/>
    </xf>
    <xf numFmtId="0" fontId="27" fillId="0" borderId="0" xfId="52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5">
          <cell r="K95" t="str">
            <v>8062,03</v>
          </cell>
          <cell r="S95">
            <v>8194.88</v>
          </cell>
        </row>
        <row r="103">
          <cell r="K103" t="str">
            <v>4721,14</v>
          </cell>
          <cell r="S103">
            <v>4720.43</v>
          </cell>
        </row>
        <row r="107">
          <cell r="K107" t="str">
            <v>503,76</v>
          </cell>
          <cell r="S107">
            <v>496.84</v>
          </cell>
        </row>
        <row r="125">
          <cell r="K125" t="str">
            <v>1992,65</v>
          </cell>
          <cell r="S125">
            <v>2023.4</v>
          </cell>
        </row>
      </sheetData>
      <sheetData sheetId="2">
        <row r="35">
          <cell r="I35" t="str">
            <v>6603,66</v>
          </cell>
          <cell r="L35">
            <v>6634.36</v>
          </cell>
        </row>
        <row r="36">
          <cell r="I36" t="str">
            <v>8296,05</v>
          </cell>
          <cell r="L36">
            <v>8337.09</v>
          </cell>
        </row>
        <row r="146">
          <cell r="I146" t="str">
            <v>3908,91</v>
          </cell>
          <cell r="L146">
            <v>3927.79</v>
          </cell>
        </row>
      </sheetData>
      <sheetData sheetId="3">
        <row r="3">
          <cell r="D3">
            <v>41467</v>
          </cell>
          <cell r="L3" t="str">
            <v>506</v>
          </cell>
        </row>
        <row r="4">
          <cell r="D4">
            <v>41460</v>
          </cell>
          <cell r="L4" t="str">
            <v>505</v>
          </cell>
        </row>
        <row r="5">
          <cell r="D5">
            <v>41453</v>
          </cell>
          <cell r="L5" t="str">
            <v>514,5</v>
          </cell>
        </row>
      </sheetData>
      <sheetData sheetId="4">
        <row r="8">
          <cell r="C8">
            <v>6.44</v>
          </cell>
          <cell r="D8">
            <v>6.44</v>
          </cell>
          <cell r="E8">
            <v>7.38</v>
          </cell>
          <cell r="F8">
            <v>7.38</v>
          </cell>
        </row>
      </sheetData>
      <sheetData sheetId="5">
        <row r="7">
          <cell r="L7">
            <v>32.4526</v>
          </cell>
          <cell r="Q7">
            <v>32.3998</v>
          </cell>
        </row>
        <row r="9">
          <cell r="L9">
            <v>42.6232</v>
          </cell>
          <cell r="Q9">
            <v>42.4437</v>
          </cell>
        </row>
      </sheetData>
      <sheetData sheetId="6">
        <row r="86">
          <cell r="M86" t="str">
            <v>107,80</v>
          </cell>
          <cell r="P86">
            <v>108.03999999999999</v>
          </cell>
        </row>
        <row r="102">
          <cell r="M102" t="str">
            <v>496,75</v>
          </cell>
          <cell r="P102">
            <v>500.75</v>
          </cell>
        </row>
        <row r="105">
          <cell r="M105" t="str">
            <v>84,69</v>
          </cell>
          <cell r="P105">
            <v>84.85</v>
          </cell>
        </row>
      </sheetData>
      <sheetData sheetId="7">
        <row r="22">
          <cell r="P22">
            <v>41406</v>
          </cell>
          <cell r="Q22">
            <v>28083.5</v>
          </cell>
        </row>
        <row r="23">
          <cell r="P23">
            <v>41375</v>
          </cell>
          <cell r="Q23">
            <v>27841.2</v>
          </cell>
        </row>
        <row r="24">
          <cell r="P24">
            <v>41345</v>
          </cell>
          <cell r="Q24">
            <v>27465.9</v>
          </cell>
        </row>
      </sheetData>
      <sheetData sheetId="8">
        <row r="4">
          <cell r="J4" t="str">
            <v>1142</v>
          </cell>
        </row>
        <row r="5">
          <cell r="J5" t="str">
            <v>891,2</v>
          </cell>
        </row>
        <row r="6">
          <cell r="J6" t="str">
            <v>1122,6</v>
          </cell>
        </row>
        <row r="28">
          <cell r="J28" t="str">
            <v>963,5</v>
          </cell>
        </row>
        <row r="29">
          <cell r="J29" t="str">
            <v>687,2</v>
          </cell>
        </row>
        <row r="30">
          <cell r="J30" t="str">
            <v>1057,1</v>
          </cell>
        </row>
      </sheetData>
      <sheetData sheetId="9">
        <row r="31">
          <cell r="B31">
            <v>102.6</v>
          </cell>
        </row>
        <row r="32">
          <cell r="B32">
            <v>100</v>
          </cell>
        </row>
        <row r="34">
          <cell r="B34">
            <v>98.6</v>
          </cell>
        </row>
      </sheetData>
      <sheetData sheetId="10">
        <row r="5">
          <cell r="AI5">
            <v>913.3</v>
          </cell>
          <cell r="AJ5">
            <v>874.6</v>
          </cell>
          <cell r="AK5">
            <v>713.8</v>
          </cell>
          <cell r="AL5">
            <v>679.8</v>
          </cell>
        </row>
      </sheetData>
      <sheetData sheetId="12">
        <row r="689">
          <cell r="C689">
            <v>108.5513</v>
          </cell>
        </row>
        <row r="694">
          <cell r="C694">
            <v>108.7</v>
          </cell>
        </row>
      </sheetData>
      <sheetData sheetId="13">
        <row r="689">
          <cell r="C689">
            <v>1286.43</v>
          </cell>
        </row>
        <row r="694">
          <cell r="C694">
            <v>1284.2</v>
          </cell>
        </row>
      </sheetData>
      <sheetData sheetId="14">
        <row r="689">
          <cell r="C689">
            <v>6871.71</v>
          </cell>
        </row>
        <row r="694">
          <cell r="C694">
            <v>6903.81</v>
          </cell>
        </row>
      </sheetData>
      <sheetData sheetId="15">
        <row r="689">
          <cell r="C689">
            <v>13952</v>
          </cell>
        </row>
        <row r="694">
          <cell r="C694">
            <v>14000</v>
          </cell>
        </row>
      </sheetData>
      <sheetData sheetId="16">
        <row r="689">
          <cell r="C689">
            <v>1805</v>
          </cell>
        </row>
        <row r="694">
          <cell r="C694">
            <v>1805</v>
          </cell>
        </row>
      </sheetData>
      <sheetData sheetId="17">
        <row r="689">
          <cell r="C689">
            <v>15.09</v>
          </cell>
        </row>
        <row r="694">
          <cell r="C694">
            <v>16.08</v>
          </cell>
        </row>
      </sheetData>
      <sheetData sheetId="18">
        <row r="689">
          <cell r="C689">
            <v>663.2</v>
          </cell>
        </row>
        <row r="694">
          <cell r="C694">
            <v>660.4</v>
          </cell>
        </row>
      </sheetData>
      <sheetData sheetId="19">
        <row r="689">
          <cell r="C689">
            <v>20174.6755</v>
          </cell>
        </row>
        <row r="694">
          <cell r="C694">
            <v>20128.41</v>
          </cell>
        </row>
      </sheetData>
      <sheetData sheetId="20">
        <row r="689">
          <cell r="C689">
            <v>47656.92</v>
          </cell>
        </row>
        <row r="694">
          <cell r="C694">
            <v>47407.31</v>
          </cell>
        </row>
      </sheetData>
      <sheetData sheetId="21">
        <row r="689">
          <cell r="C689">
            <v>14589.91</v>
          </cell>
        </row>
        <row r="694">
          <cell r="C694">
            <v>14808.5</v>
          </cell>
        </row>
      </sheetData>
      <sheetData sheetId="22">
        <row r="689">
          <cell r="C689">
            <v>1689.37</v>
          </cell>
        </row>
        <row r="694">
          <cell r="C694">
            <v>1680.91</v>
          </cell>
        </row>
      </sheetData>
      <sheetData sheetId="23">
        <row r="689">
          <cell r="C689">
            <v>3611.28</v>
          </cell>
        </row>
        <row r="694">
          <cell r="C694">
            <v>3610</v>
          </cell>
        </row>
      </sheetData>
      <sheetData sheetId="24">
        <row r="689">
          <cell r="C689">
            <v>15548.54</v>
          </cell>
        </row>
        <row r="694">
          <cell r="C694">
            <v>15470.52</v>
          </cell>
        </row>
      </sheetData>
      <sheetData sheetId="25">
        <row r="689">
          <cell r="C689">
            <v>1415.16</v>
          </cell>
        </row>
        <row r="694">
          <cell r="C694">
            <v>1416.63</v>
          </cell>
        </row>
      </sheetData>
      <sheetData sheetId="26">
        <row r="689">
          <cell r="C689">
            <v>1373.43</v>
          </cell>
        </row>
        <row r="694">
          <cell r="C694">
            <v>1377.35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3" sqref="C3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41474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41456</v>
      </c>
      <c r="E4" s="14">
        <f>IF(J4=2,F4-3,F4-1)</f>
        <v>41473</v>
      </c>
      <c r="F4" s="14">
        <f>I1</f>
        <v>41474</v>
      </c>
      <c r="G4" s="15"/>
      <c r="H4" s="11"/>
      <c r="I4" s="15"/>
      <c r="J4" s="12">
        <f>WEEKDAY(F4)</f>
        <v>6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1276.85</v>
      </c>
      <c r="E6" s="19">
        <f>'[1]РТС'!C694</f>
        <v>1377.35</v>
      </c>
      <c r="F6" s="19">
        <f>'[1]РТС'!C689</f>
        <v>1373.43</v>
      </c>
      <c r="G6" s="20">
        <f>IF(ISERROR(F6/E6-1),"н/д",F6/E6-1)</f>
        <v>-0.0028460449413728606</v>
      </c>
      <c r="H6" s="20">
        <f>IF(ISERROR(F6/D6-1),"н/д",F6/D6-1)</f>
        <v>0.07563926851235481</v>
      </c>
      <c r="I6" s="20">
        <f>IF(ISERROR(F6/C6-1),"н/д",F6/C6-1)</f>
        <v>-0.12858955650022197</v>
      </c>
      <c r="J6" s="20">
        <f>IF(ISERROR(F6/B6-1),"н/д",F6/B6-1)</f>
        <v>-0.03968915970577214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1336.17</v>
      </c>
      <c r="E7" s="19">
        <f>'[1]ММВБ'!C694</f>
        <v>1416.63</v>
      </c>
      <c r="F7" s="19">
        <f>'[1]ММВБ'!C689</f>
        <v>1415.16</v>
      </c>
      <c r="G7" s="20">
        <f>IF(ISERROR(F7/E7-1),"н/д",F7/E7-1)</f>
        <v>-0.0010376739162660797</v>
      </c>
      <c r="H7" s="20">
        <f>IF(ISERROR(F7/D7-1),"н/д",F7/D7-1)</f>
        <v>0.05911672915871491</v>
      </c>
      <c r="I7" s="20">
        <f>IF(ISERROR(F7/C7-1),"н/д",F7/C7-1)</f>
        <v>-0.06578999485087322</v>
      </c>
      <c r="J7" s="20">
        <f>IF(ISERROR(F7/B7-1),"н/д",F7/B7-1)</f>
        <v>-0.022920622535057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14909.6</v>
      </c>
      <c r="E9" s="19">
        <f>'[1]DJIA (США)'!C694</f>
        <v>15470.52</v>
      </c>
      <c r="F9" s="19">
        <f>'[1]DJIA (США)'!C689</f>
        <v>15548.54</v>
      </c>
      <c r="G9" s="20">
        <f aca="true" t="shared" si="0" ref="G9:G15">IF(ISERROR(F9/E9-1),"н/д",F9/E9-1)</f>
        <v>0.005043140114230127</v>
      </c>
      <c r="H9" s="20">
        <f>IF(ISERROR(F9/D9-1),"н/д",F9/D9-1)</f>
        <v>0.042854268390835504</v>
      </c>
      <c r="I9" s="20">
        <f>IF(ISERROR(F9/C9-1),"н/д",F9/C9-1)</f>
        <v>0.16170077008193928</v>
      </c>
      <c r="J9" s="20">
        <f aca="true" t="shared" si="1" ref="J9:J15">IF(ISERROR(F9/B9-1),"н/д",F9/B9-1)</f>
        <v>0.25797898850047907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3403.25</v>
      </c>
      <c r="E10" s="19">
        <f>'[1]NASDAQ Composite (США)'!C694</f>
        <v>3610</v>
      </c>
      <c r="F10" s="19">
        <f>'[1]NASDAQ Composite (США)'!C689</f>
        <v>3611.28</v>
      </c>
      <c r="G10" s="20">
        <f t="shared" si="0"/>
        <v>0.0003545706371190782</v>
      </c>
      <c r="H10" s="20">
        <f aca="true" t="shared" si="2" ref="H10:H15">IF(ISERROR(F10/D10-1),"н/д",F10/D10-1)</f>
        <v>0.061126864027033045</v>
      </c>
      <c r="I10" s="20">
        <f aca="true" t="shared" si="3" ref="I10:I15">IF(ISERROR(F10/C10-1),"н/д",F10/C10-1)</f>
        <v>0.16537638641930297</v>
      </c>
      <c r="J10" s="20">
        <f t="shared" si="1"/>
        <v>0.3504116950115075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1606.28</v>
      </c>
      <c r="E11" s="19">
        <f>'[1]S&amp;P500 (США)'!C694</f>
        <v>1680.91</v>
      </c>
      <c r="F11" s="19">
        <f>'[1]S&amp;P500 (США)'!C689</f>
        <v>1689.37</v>
      </c>
      <c r="G11" s="20">
        <f t="shared" si="0"/>
        <v>0.005032988083835344</v>
      </c>
      <c r="H11" s="20">
        <f>IF(ISERROR(F11/D11-1),"н/д",F11/D11-1)</f>
        <v>0.051728216749259204</v>
      </c>
      <c r="I11" s="20">
        <f t="shared" si="3"/>
        <v>0.15560678300008868</v>
      </c>
      <c r="J11" s="20">
        <f t="shared" si="1"/>
        <v>0.32208009385492287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3767.48</v>
      </c>
      <c r="E12" s="19">
        <f>'[1]евр-индексы'!L146</f>
        <v>3927.79</v>
      </c>
      <c r="F12" s="19">
        <f>'[1]евр-индексы'!I146*1</f>
        <v>3908.91</v>
      </c>
      <c r="G12" s="20">
        <f t="shared" si="0"/>
        <v>-0.004806774292922977</v>
      </c>
      <c r="H12" s="20">
        <f t="shared" si="2"/>
        <v>0.037539681697049465</v>
      </c>
      <c r="I12" s="20">
        <f t="shared" si="3"/>
        <v>0.05486845549561603</v>
      </c>
      <c r="J12" s="20">
        <f t="shared" si="1"/>
        <v>0.2459233240686436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7983.92</v>
      </c>
      <c r="E13" s="19">
        <f>'[1]евр-индексы'!L36</f>
        <v>8337.09</v>
      </c>
      <c r="F13" s="19">
        <f>'[1]евр-индексы'!I36*1</f>
        <v>8296.05</v>
      </c>
      <c r="G13" s="20">
        <f t="shared" si="0"/>
        <v>-0.004922580900530105</v>
      </c>
      <c r="H13" s="20">
        <f t="shared" si="2"/>
        <v>0.03909483060952512</v>
      </c>
      <c r="I13" s="20">
        <f t="shared" si="3"/>
        <v>0.07799288705701657</v>
      </c>
      <c r="J13" s="20">
        <f t="shared" si="1"/>
        <v>0.3694551925413343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6307.78</v>
      </c>
      <c r="E14" s="19">
        <f>'[1]евр-индексы'!L35</f>
        <v>6634.36</v>
      </c>
      <c r="F14" s="19">
        <f>'[1]евр-индексы'!I35*1</f>
        <v>6603.66</v>
      </c>
      <c r="G14" s="20">
        <f t="shared" si="0"/>
        <v>-0.004627424499122679</v>
      </c>
      <c r="H14" s="20">
        <f t="shared" si="2"/>
        <v>0.04690715275421775</v>
      </c>
      <c r="I14" s="20">
        <f t="shared" si="3"/>
        <v>0.09093161832608376</v>
      </c>
      <c r="J14" s="20">
        <f t="shared" si="1"/>
        <v>0.16885558120105904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13852.5</v>
      </c>
      <c r="E15" s="19">
        <f>'[1]Япония'!C694</f>
        <v>14808.5</v>
      </c>
      <c r="F15" s="19">
        <f>'[1]Япония'!C689</f>
        <v>14589.91</v>
      </c>
      <c r="G15" s="20">
        <f t="shared" si="0"/>
        <v>-0.014761116926089723</v>
      </c>
      <c r="H15" s="20">
        <f t="shared" si="2"/>
        <v>0.053232990434939564</v>
      </c>
      <c r="I15" s="20">
        <f t="shared" si="3"/>
        <v>0.3884494378600807</v>
      </c>
      <c r="J15" s="20">
        <f t="shared" si="1"/>
        <v>0.7388861965790654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8036</v>
      </c>
      <c r="E17" s="19">
        <f>'[1]азия-индексы'!S95*1</f>
        <v>8194.88</v>
      </c>
      <c r="F17" s="19">
        <f>'[1]азия-индексы'!K95*1</f>
        <v>8062.03</v>
      </c>
      <c r="G17" s="20">
        <f aca="true" t="shared" si="4" ref="G17:G22">IF(ISERROR(F17/E17-1),"н/д",F17/E17-1)</f>
        <v>-0.016211341715802963</v>
      </c>
      <c r="H17" s="20">
        <f aca="true" t="shared" si="5" ref="H17:H22">IF(ISERROR(F17/D17-1),"н/д",F17/D17-1)</f>
        <v>0.0032391737182677627</v>
      </c>
      <c r="I17" s="20">
        <f aca="true" t="shared" si="6" ref="I17:I22">IF(ISERROR(F17/C17-1),"н/д",F17/C17-1)</f>
        <v>0.04407989991789307</v>
      </c>
      <c r="J17" s="20">
        <f aca="true" t="shared" si="7" ref="J17:J22">IF(ISERROR(F17/B17-1),"н/д",F17/B17-1)</f>
        <v>0.136611382425589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480.03999999999996</v>
      </c>
      <c r="E18" s="19">
        <f>'[1]азия-индексы'!S107</f>
        <v>496.84</v>
      </c>
      <c r="F18" s="19">
        <f>'[1]азия-индексы'!K107*1</f>
        <v>503.76</v>
      </c>
      <c r="G18" s="20">
        <f t="shared" si="4"/>
        <v>0.013928025118750575</v>
      </c>
      <c r="H18" s="20">
        <f t="shared" si="5"/>
        <v>0.04941254895425384</v>
      </c>
      <c r="I18" s="20">
        <f>IF(ISERROR(F18/C18-1),"н/д",F18/C18-1)</f>
        <v>0.1265766168709188</v>
      </c>
      <c r="J18" s="20">
        <f t="shared" si="7"/>
        <v>0.4846162914063421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19577.39</v>
      </c>
      <c r="E19" s="19">
        <f>'[1]Индия'!C694</f>
        <v>20128.41</v>
      </c>
      <c r="F19" s="19">
        <f>'[1]Индия'!C689</f>
        <v>20174.6755</v>
      </c>
      <c r="G19" s="20">
        <f t="shared" si="4"/>
        <v>0.0022985173692309235</v>
      </c>
      <c r="H19" s="20">
        <f t="shared" si="5"/>
        <v>0.030508944246398606</v>
      </c>
      <c r="I19" s="20">
        <f t="shared" si="6"/>
        <v>0.021889581471868924</v>
      </c>
      <c r="J19" s="20">
        <f t="shared" si="7"/>
        <v>0.27568970554015504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4777.45</v>
      </c>
      <c r="E20" s="19">
        <f>'[1]азия-индексы'!S103</f>
        <v>4720.43</v>
      </c>
      <c r="F20" s="19">
        <f>'[1]азия-индексы'!K103*1</f>
        <v>4721.14</v>
      </c>
      <c r="G20" s="20">
        <f t="shared" si="4"/>
        <v>0.00015041002620530541</v>
      </c>
      <c r="H20" s="20">
        <f t="shared" si="5"/>
        <v>-0.011786622570618133</v>
      </c>
      <c r="I20" s="20">
        <f t="shared" si="6"/>
        <v>0.07345233953829955</v>
      </c>
      <c r="J20" s="20">
        <f>IF(ISERROR(F20/B20-1),"н/д",F20/B20-1)</f>
        <v>0.21395089314411941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1995.24</v>
      </c>
      <c r="E21" s="19">
        <f>'[1]азия-индексы'!S125</f>
        <v>2023.4</v>
      </c>
      <c r="F21" s="19">
        <f>'[1]азия-индексы'!K125*1</f>
        <v>1992.65</v>
      </c>
      <c r="G21" s="20">
        <f t="shared" si="4"/>
        <v>-0.015197192843728335</v>
      </c>
      <c r="H21" s="20">
        <f t="shared" si="5"/>
        <v>-0.0012980894528978881</v>
      </c>
      <c r="I21" s="20">
        <f t="shared" si="6"/>
        <v>-0.12452165355195577</v>
      </c>
      <c r="J21" s="20">
        <f t="shared" si="7"/>
        <v>-0.09430351842845652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47457.13</v>
      </c>
      <c r="E22" s="19">
        <f>'[1]Бразилия'!C694</f>
        <v>47407.31</v>
      </c>
      <c r="F22" s="19">
        <f>'[1]Бразилия'!C689</f>
        <v>47656.92</v>
      </c>
      <c r="G22" s="20">
        <f t="shared" si="4"/>
        <v>0.005265221755885285</v>
      </c>
      <c r="H22" s="20">
        <f t="shared" si="5"/>
        <v>0.004209904813038623</v>
      </c>
      <c r="I22" s="20">
        <f t="shared" si="6"/>
        <v>-0.2305027373332339</v>
      </c>
      <c r="J22" s="20">
        <f t="shared" si="7"/>
        <v>-0.18674711439535285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102.49</v>
      </c>
      <c r="E24" s="19">
        <f>'[1]нефть Brent'!C694</f>
        <v>108.7</v>
      </c>
      <c r="F24" s="29">
        <f>'[1]нефть Brent'!C689</f>
        <v>108.5513</v>
      </c>
      <c r="G24" s="20">
        <f>IF(ISERROR(F24/E24-1),"н/д",F24/E24-1)</f>
        <v>-0.0013679852805887904</v>
      </c>
      <c r="H24" s="20">
        <f aca="true" t="shared" si="8" ref="H24:H33">IF(ISERROR(F24/D24-1),"н/д",F24/D24-1)</f>
        <v>0.05914040394184794</v>
      </c>
      <c r="I24" s="20">
        <f aca="true" t="shared" si="9" ref="I24:I33">IF(ISERROR(F24/C24-1),"н/д",F24/C24-1)</f>
        <v>-0.022236533957845417</v>
      </c>
      <c r="J24" s="20">
        <f>IF(ISERROR(F24/B24-1),"н/д",F24/B24-1)</f>
        <v>-0.034670520231213864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97.99</v>
      </c>
      <c r="E25" s="19">
        <f>'[1]сырье'!P86</f>
        <v>108.03999999999999</v>
      </c>
      <c r="F25" s="29">
        <f>'[1]сырье'!M86*1</f>
        <v>107.8</v>
      </c>
      <c r="G25" s="20">
        <f aca="true" t="shared" si="10" ref="G25:G33">IF(ISERROR(F25/E25-1),"н/д",F25/E25-1)</f>
        <v>-0.002221399481673436</v>
      </c>
      <c r="H25" s="20">
        <f t="shared" si="8"/>
        <v>0.10011225635268906</v>
      </c>
      <c r="I25" s="20">
        <f t="shared" si="9"/>
        <v>0.15714899098325463</v>
      </c>
      <c r="J25" s="20">
        <f aca="true" t="shared" si="11" ref="J25:J31">IF(ISERROR(F25/B25-1),"н/д",F25/B25-1)</f>
        <v>0.06406080347448428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1255.7</v>
      </c>
      <c r="E26" s="19">
        <f>'[1]Золото'!C694</f>
        <v>1284.2</v>
      </c>
      <c r="F26" s="19">
        <f>'[1]Золото'!C689</f>
        <v>1286.43</v>
      </c>
      <c r="G26" s="20">
        <f t="shared" si="10"/>
        <v>0.0017364896433578192</v>
      </c>
      <c r="H26" s="20">
        <f t="shared" si="8"/>
        <v>0.024472405829417898</v>
      </c>
      <c r="I26" s="20">
        <f t="shared" si="9"/>
        <v>-0.2260678618698111</v>
      </c>
      <c r="J26" s="20">
        <f t="shared" si="11"/>
        <v>-0.2000322530223244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6960.03</v>
      </c>
      <c r="E27" s="19">
        <f>'[1]Медь'!C694</f>
        <v>6903.81</v>
      </c>
      <c r="F27" s="19">
        <f>'[1]Медь'!C689</f>
        <v>6871.71</v>
      </c>
      <c r="G27" s="20">
        <f t="shared" si="10"/>
        <v>-0.0046496065216163895</v>
      </c>
      <c r="H27" s="20">
        <f t="shared" si="8"/>
        <v>-0.012689600475859986</v>
      </c>
      <c r="I27" s="20">
        <f t="shared" si="9"/>
        <v>-0.15116077979894804</v>
      </c>
      <c r="J27" s="20">
        <f t="shared" si="11"/>
        <v>-0.08754238148340165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13965</v>
      </c>
      <c r="E28" s="19">
        <f>'[1]Никель'!C694</f>
        <v>14000</v>
      </c>
      <c r="F28" s="19">
        <f>'[1]Никель'!C689</f>
        <v>13952</v>
      </c>
      <c r="G28" s="20">
        <f t="shared" si="10"/>
        <v>-0.0034285714285714475</v>
      </c>
      <c r="H28" s="20">
        <f t="shared" si="8"/>
        <v>-0.0009308986752595283</v>
      </c>
      <c r="I28" s="20">
        <f t="shared" si="9"/>
        <v>-0.1946897546897547</v>
      </c>
      <c r="J28" s="20">
        <f t="shared" si="11"/>
        <v>-0.26953139508110935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1827.5</v>
      </c>
      <c r="E29" s="19">
        <f>'[1]Алюминий'!C694</f>
        <v>1805</v>
      </c>
      <c r="F29" s="19">
        <f>'[1]Алюминий'!C689</f>
        <v>1805</v>
      </c>
      <c r="G29" s="20">
        <f t="shared" si="10"/>
        <v>0</v>
      </c>
      <c r="H29" s="20">
        <f t="shared" si="8"/>
        <v>-0.012311901504788003</v>
      </c>
      <c r="I29" s="20">
        <f t="shared" si="9"/>
        <v>-0.12675374939525885</v>
      </c>
      <c r="J29" s="20">
        <f t="shared" si="11"/>
        <v>-0.14373930254476908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85.54</v>
      </c>
      <c r="E30" s="19">
        <f>'[1]сырье'!P105</f>
        <v>84.85</v>
      </c>
      <c r="F30" s="19" t="str">
        <f>'[1]сырье'!M105</f>
        <v>84,69</v>
      </c>
      <c r="G30" s="20">
        <f t="shared" si="10"/>
        <v>-0.0018856806128461079</v>
      </c>
      <c r="H30" s="20">
        <f t="shared" si="8"/>
        <v>-0.009936871638999367</v>
      </c>
      <c r="I30" s="20">
        <f t="shared" si="9"/>
        <v>0.12739616613418514</v>
      </c>
      <c r="J30" s="20">
        <f t="shared" si="11"/>
        <v>-0.1218374118622978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16.92</v>
      </c>
      <c r="E31" s="19">
        <f>'[1]Сахар'!C694</f>
        <v>16.08</v>
      </c>
      <c r="F31" s="19">
        <f>'[1]Сахар'!C689</f>
        <v>15.09</v>
      </c>
      <c r="G31" s="20">
        <f t="shared" si="10"/>
        <v>-0.06156716417910435</v>
      </c>
      <c r="H31" s="20">
        <f t="shared" si="8"/>
        <v>-0.10815602836879445</v>
      </c>
      <c r="I31" s="20">
        <f t="shared" si="9"/>
        <v>-0.19989395546129374</v>
      </c>
      <c r="J31" s="20">
        <f t="shared" si="11"/>
        <v>-0.35208243881494206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501.25</v>
      </c>
      <c r="E32" s="19">
        <f>'[1]сырье'!P102</f>
        <v>500.75</v>
      </c>
      <c r="F32" s="19">
        <f>'[1]сырье'!M102*1</f>
        <v>496.75</v>
      </c>
      <c r="G32" s="20">
        <f t="shared" si="10"/>
        <v>-0.007988017973040384</v>
      </c>
      <c r="H32" s="20">
        <f t="shared" si="8"/>
        <v>-0.008977556109725726</v>
      </c>
      <c r="I32" s="20">
        <f t="shared" si="9"/>
        <v>-0.2787658802177858</v>
      </c>
      <c r="J32" s="20">
        <f>IF(ISERROR(F32/B32-1),"н/д",F32/B32-1)</f>
        <v>-0.23811349693251538</v>
      </c>
      <c r="K32" s="13"/>
    </row>
    <row r="33" spans="1:11" ht="18.75">
      <c r="A33" s="18" t="s">
        <v>42</v>
      </c>
      <c r="B33" s="28">
        <f>698/100/0.027*B41</f>
        <v>8323.300829214202</v>
      </c>
      <c r="C33" s="28">
        <f>750.4/100/0.027*C41</f>
        <v>8441.36077037037</v>
      </c>
      <c r="D33" s="19">
        <v>7934.961111111112</v>
      </c>
      <c r="E33" s="19">
        <f>'[1]Пшеница'!C694/100/0.027*E41</f>
        <v>7937.66557037037</v>
      </c>
      <c r="F33" s="19">
        <f>'[1]Пшеница'!C689/100/0.027*F41</f>
        <v>7958.350874074074</v>
      </c>
      <c r="G33" s="20">
        <f t="shared" si="10"/>
        <v>0.0026059681552872416</v>
      </c>
      <c r="H33" s="20">
        <f t="shared" si="8"/>
        <v>0.00294768463706907</v>
      </c>
      <c r="I33" s="20">
        <f t="shared" si="9"/>
        <v>-0.057219435282482634</v>
      </c>
      <c r="J33" s="20">
        <f>IF(ISERROR(F33/B33-1),"н/д",F33/B33-1)</f>
        <v>-0.04384678177907242</v>
      </c>
      <c r="K33" s="13"/>
    </row>
    <row r="34" spans="1:14" ht="36" customHeight="1">
      <c r="A34" s="27" t="s">
        <v>43</v>
      </c>
      <c r="B34" s="27"/>
      <c r="C34" s="27"/>
      <c r="D34" s="9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1" t="s">
        <v>13</v>
      </c>
      <c r="B35" s="32">
        <f>B4</f>
        <v>40909</v>
      </c>
      <c r="C35" s="32">
        <f>C4</f>
        <v>41275</v>
      </c>
      <c r="D35" s="32">
        <f>D4</f>
        <v>41456</v>
      </c>
      <c r="E35" s="14">
        <f>E4</f>
        <v>41473</v>
      </c>
      <c r="F35" s="32">
        <f>I1</f>
        <v>41474</v>
      </c>
      <c r="G35" s="33"/>
      <c r="H35" s="34"/>
      <c r="I35" s="33"/>
      <c r="J35" s="35">
        <f>WEEKDAY(F35)</f>
        <v>6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1002.5</v>
      </c>
      <c r="E37" s="19">
        <f>'[1]ост. ср-тв на кс'!AJ5</f>
        <v>874.6</v>
      </c>
      <c r="F37" s="19">
        <f>'[1]ост. ср-тв на кс'!AI5</f>
        <v>913.3</v>
      </c>
      <c r="G37" s="20">
        <f t="shared" si="12"/>
        <v>0.044248799451177545</v>
      </c>
      <c r="H37" s="20">
        <f aca="true" t="shared" si="13" ref="H37:H42">IF(ISERROR(F37/D37-1),"н/д",F37/D37-1)</f>
        <v>-0.08897755610972569</v>
      </c>
      <c r="I37" s="20">
        <f aca="true" t="shared" si="14" ref="I37:I42">IF(ISERROR(F37/C37-1),"н/д",F37/C37-1)</f>
        <v>-0.3316502012440542</v>
      </c>
      <c r="J37" s="20">
        <f aca="true" t="shared" si="15" ref="J37:J42">IF(ISERROR(F37/B37-1),"н/д",F37/B37-1)</f>
        <v>-0.06939066639494607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773</v>
      </c>
      <c r="E38" s="19">
        <f>'[1]ост. ср-тв на кс'!AL5</f>
        <v>679.8</v>
      </c>
      <c r="F38" s="19">
        <f>'[1]ост. ср-тв на кс'!AK5</f>
        <v>713.8</v>
      </c>
      <c r="G38" s="20">
        <f t="shared" si="12"/>
        <v>0.05001471020888504</v>
      </c>
      <c r="H38" s="20">
        <f t="shared" si="13"/>
        <v>-0.07658473479948258</v>
      </c>
      <c r="I38" s="20">
        <f t="shared" si="14"/>
        <v>-0.2729680179262579</v>
      </c>
      <c r="J38" s="20">
        <f t="shared" si="15"/>
        <v>-0.029503738953093217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6.53</v>
      </c>
      <c r="E39" s="28">
        <f>'[1]mibid-mibor'!C8</f>
        <v>6.44</v>
      </c>
      <c r="F39" s="28">
        <f>'[1]mibid-mibor'!D8</f>
        <v>6.44</v>
      </c>
      <c r="G39" s="20">
        <f t="shared" si="12"/>
        <v>0</v>
      </c>
      <c r="H39" s="20">
        <f t="shared" si="13"/>
        <v>-0.013782542113323082</v>
      </c>
      <c r="I39" s="20">
        <f t="shared" si="14"/>
        <v>-0.03880597014925369</v>
      </c>
      <c r="J39" s="20">
        <f t="shared" si="15"/>
        <v>0.014173228346456845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7.34</v>
      </c>
      <c r="E40" s="28">
        <f>'[1]mibid-mibor'!E8</f>
        <v>7.38</v>
      </c>
      <c r="F40" s="28">
        <f>'[1]mibid-mibor'!F8</f>
        <v>7.38</v>
      </c>
      <c r="G40" s="20">
        <f t="shared" si="12"/>
        <v>0</v>
      </c>
      <c r="H40" s="20">
        <f t="shared" si="13"/>
        <v>0.005449591280654031</v>
      </c>
      <c r="I40" s="20">
        <f t="shared" si="14"/>
        <v>-0.019920318725099695</v>
      </c>
      <c r="J40" s="20">
        <f t="shared" si="15"/>
        <v>-0.0013531799729363803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32.709</v>
      </c>
      <c r="E41" s="28">
        <f>'[1]МакроDelay'!L7</f>
        <v>32.4526</v>
      </c>
      <c r="F41" s="28">
        <f>'[1]МакроDelay'!Q7</f>
        <v>32.3998</v>
      </c>
      <c r="G41" s="20">
        <f>IF(ISERROR(F41/E41-1),"н/д",F41/E41-1)</f>
        <v>-0.0016269882844517358</v>
      </c>
      <c r="H41" s="20">
        <f>IF(ISERROR(F41/D41-1),"н/д",F41/D41-1)</f>
        <v>-0.009453055733895988</v>
      </c>
      <c r="I41" s="20">
        <f t="shared" si="14"/>
        <v>0.0667408560977456</v>
      </c>
      <c r="J41" s="20">
        <f t="shared" si="15"/>
        <v>0.006325311095005226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42.718</v>
      </c>
      <c r="E42" s="28">
        <f>'[1]МакроDelay'!L9</f>
        <v>42.6232</v>
      </c>
      <c r="F42" s="28">
        <f>'[1]МакроDelay'!Q9</f>
        <v>42.4437</v>
      </c>
      <c r="G42" s="20">
        <f t="shared" si="12"/>
        <v>-0.00421132153381254</v>
      </c>
      <c r="H42" s="20">
        <f t="shared" si="13"/>
        <v>-0.006421180766889911</v>
      </c>
      <c r="I42" s="20">
        <f t="shared" si="14"/>
        <v>0.05506281600652274</v>
      </c>
      <c r="J42" s="20">
        <f t="shared" si="15"/>
        <v>0.01853591975779656</v>
      </c>
      <c r="K42" s="13"/>
    </row>
    <row r="43" spans="1:11" ht="18.75">
      <c r="A43" s="36" t="s">
        <v>51</v>
      </c>
      <c r="B43" s="37">
        <v>40544</v>
      </c>
      <c r="C43" s="37">
        <v>40909</v>
      </c>
      <c r="D43" s="37">
        <f>'[1]ЗВР-cbr'!D5</f>
        <v>41453</v>
      </c>
      <c r="E43" s="37">
        <f>'[1]ЗВР-cbr'!D4</f>
        <v>41460</v>
      </c>
      <c r="F43" s="37">
        <f>'[1]ЗВР-cbr'!D3</f>
        <v>41467</v>
      </c>
      <c r="G43" s="38"/>
      <c r="H43" s="38"/>
      <c r="I43" s="38"/>
      <c r="J43" s="38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514,5</v>
      </c>
      <c r="E44" s="19" t="str">
        <f>'[1]ЗВР-cbr'!L4</f>
        <v>505</v>
      </c>
      <c r="F44" s="19" t="str">
        <f>'[1]ЗВР-cbr'!L3</f>
        <v>506</v>
      </c>
      <c r="G44" s="20">
        <f>IF(ISERROR(F44/E44-1),"н/д",F44/E44-1)</f>
        <v>0.001980198019801982</v>
      </c>
      <c r="H44" s="20"/>
      <c r="I44" s="20">
        <f>IF(ISERROR(F44/C44-1),"н/д",F44/C44-1)</f>
        <v>0.016064257028112428</v>
      </c>
      <c r="J44" s="20">
        <f>IF(ISERROR(F44/B44-1),"н/д",F44/B44-1)</f>
        <v>0.15604295179346583</v>
      </c>
      <c r="K44" s="13"/>
    </row>
    <row r="45" spans="1:11" ht="18.75">
      <c r="A45" s="39"/>
      <c r="B45" s="37">
        <v>40909</v>
      </c>
      <c r="C45" s="37">
        <v>41275</v>
      </c>
      <c r="D45" s="37">
        <v>41456</v>
      </c>
      <c r="E45" s="37">
        <v>41463</v>
      </c>
      <c r="F45" s="37">
        <v>41470</v>
      </c>
      <c r="G45" s="40"/>
      <c r="H45" s="38"/>
      <c r="I45" s="38"/>
      <c r="J45" s="38"/>
      <c r="K45" s="13"/>
    </row>
    <row r="46" spans="1:11" ht="56.25">
      <c r="A46" s="18" t="s">
        <v>53</v>
      </c>
      <c r="B46" s="19">
        <v>6.1</v>
      </c>
      <c r="C46" s="19">
        <v>6.6</v>
      </c>
      <c r="D46" s="41">
        <v>3.8</v>
      </c>
      <c r="E46" s="41">
        <v>4</v>
      </c>
      <c r="F46" s="41">
        <v>4.1</v>
      </c>
      <c r="G46" s="20">
        <f>IF(ISERROR(F46-E46),"н/д",F46-E46)/100</f>
        <v>0.0009999999999999966</v>
      </c>
      <c r="H46" s="20">
        <f>IF(ISERROR(F46-D46),"н/д",F46-D46)/100</f>
        <v>0.0029999999999999983</v>
      </c>
      <c r="I46" s="20"/>
      <c r="J46" s="20"/>
      <c r="K46" s="42"/>
    </row>
    <row r="47" spans="1:11" ht="18.75">
      <c r="A47" s="36" t="s">
        <v>54</v>
      </c>
      <c r="B47" s="43" t="s">
        <v>55</v>
      </c>
      <c r="C47" s="43" t="s">
        <v>56</v>
      </c>
      <c r="D47" s="43">
        <f>'[1]M2'!P24</f>
        <v>41345</v>
      </c>
      <c r="E47" s="43">
        <f>'[1]M2'!P23</f>
        <v>41375</v>
      </c>
      <c r="F47" s="43">
        <f>'[1]M2'!P22</f>
        <v>41406</v>
      </c>
      <c r="G47" s="44"/>
      <c r="H47" s="38"/>
      <c r="I47" s="45"/>
      <c r="J47" s="45"/>
      <c r="K47" s="42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27465.9</v>
      </c>
      <c r="E48" s="19">
        <f>'[1]M2'!Q23</f>
        <v>27841.2</v>
      </c>
      <c r="F48" s="19">
        <f>'[1]M2'!Q22</f>
        <v>28083.5</v>
      </c>
      <c r="G48" s="20"/>
      <c r="H48" s="20">
        <f>IF(ISERROR(F48/D48-1),"н/д",F48/D48-1)</f>
        <v>0.022486064538209227</v>
      </c>
      <c r="I48" s="20">
        <f>IF(ISERROR(F48/C48-1),"н/д",F48/C48-1)</f>
        <v>0.1470565410425968</v>
      </c>
      <c r="J48" s="20">
        <f>IF(ISERROR(F48/B48-1),"н/д",F48/B48-1)</f>
        <v>0.4033400126924478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'[1]ПромПр-во'!B31</f>
        <v>102.6</v>
      </c>
      <c r="E49" s="19">
        <f>'[1]ПромПр-во'!B32</f>
        <v>100</v>
      </c>
      <c r="F49" s="19">
        <f>'[1]ПромПр-во'!B34</f>
        <v>98.6</v>
      </c>
      <c r="G49" s="20"/>
      <c r="H49" s="20"/>
      <c r="I49" s="20"/>
      <c r="J49" s="20"/>
      <c r="K49" s="8"/>
    </row>
    <row r="50" spans="1:11" ht="18.75">
      <c r="A50" s="36"/>
      <c r="B50" s="43">
        <v>40909</v>
      </c>
      <c r="C50" s="43">
        <v>41275</v>
      </c>
      <c r="D50" s="43">
        <v>41365</v>
      </c>
      <c r="E50" s="43">
        <v>41395</v>
      </c>
      <c r="F50" s="43">
        <v>41426</v>
      </c>
      <c r="G50" s="37"/>
      <c r="H50" s="38"/>
      <c r="I50" s="38"/>
      <c r="J50" s="38"/>
      <c r="K50" s="13"/>
    </row>
    <row r="51" spans="1:11" ht="18.75">
      <c r="A51" s="18" t="s">
        <v>59</v>
      </c>
      <c r="B51" s="19">
        <v>35.8014</v>
      </c>
      <c r="C51" s="19">
        <v>50.7692</v>
      </c>
      <c r="D51" s="19">
        <v>49.8039</v>
      </c>
      <c r="E51" s="19">
        <v>49.8374</v>
      </c>
      <c r="F51" s="19">
        <v>49.6455</v>
      </c>
      <c r="G51" s="20"/>
      <c r="H51" s="20">
        <f>IF(ISERROR(F51/E51-1),"н/д",F51/E51-1)</f>
        <v>-0.003850521897209802</v>
      </c>
      <c r="I51" s="20">
        <f>IF(ISERROR(F51/C51-1),"н/д",F51/C51-1)</f>
        <v>-0.02213349826272626</v>
      </c>
      <c r="J51" s="20">
        <f>IF(ISERROR(F51/B51-1),"н/д",F51/B51-1)</f>
        <v>0.3866915818934453</v>
      </c>
      <c r="K51" s="13"/>
    </row>
    <row r="52" spans="1:11" ht="37.5">
      <c r="A52" s="18" t="s">
        <v>60</v>
      </c>
      <c r="B52" s="19">
        <v>4190.553</v>
      </c>
      <c r="C52" s="19">
        <v>4977.898</v>
      </c>
      <c r="D52" s="19">
        <v>4790.192</v>
      </c>
      <c r="E52" s="19">
        <v>4909.188</v>
      </c>
      <c r="F52" s="19">
        <v>4949.326</v>
      </c>
      <c r="G52" s="20"/>
      <c r="H52" s="20">
        <f>IF(ISERROR(F52/E52-1),"н/д",F52/E52-1)</f>
        <v>0.008176097554218664</v>
      </c>
      <c r="I52" s="20">
        <f>IF(ISERROR(F52/C52-1),"н/д",F52/C52-1)</f>
        <v>-0.0057397720885401515</v>
      </c>
      <c r="J52" s="20">
        <f>IF(ISERROR(F52/B52-1),"н/д",F52/B52-1)</f>
        <v>0.1810675106602877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3" t="s">
        <v>62</v>
      </c>
      <c r="C54" s="43" t="s">
        <v>63</v>
      </c>
      <c r="D54" s="43">
        <v>41365</v>
      </c>
      <c r="E54" s="43">
        <v>41395</v>
      </c>
      <c r="F54" s="43">
        <v>41426</v>
      </c>
      <c r="G54" s="46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f>'[1]Дох-Расх фед.б.'!J6*1</f>
        <v>1122.6</v>
      </c>
      <c r="E55" s="19">
        <f>'[1]Дох-Расх фед.б.'!J5*1</f>
        <v>891.2</v>
      </c>
      <c r="F55" s="19">
        <f>'[1]Дох-Расх фед.б.'!J4*1</f>
        <v>1142</v>
      </c>
      <c r="G55" s="20">
        <f>IF(ISERROR(F55/E55-1),"н/д",F55/E55-1)</f>
        <v>0.2814183123877916</v>
      </c>
      <c r="H55" s="20">
        <f>IF(ISERROR(C55/B55-1),"н/д",C55/B55-1)</f>
        <v>0.1326714340329347</v>
      </c>
      <c r="I55" s="47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f>'[1]Дох-Расх фед.б.'!J30*1</f>
        <v>1057.1</v>
      </c>
      <c r="E56" s="19">
        <f>'[1]Дох-Расх фед.б.'!J29*1</f>
        <v>687.2</v>
      </c>
      <c r="F56" s="19">
        <f>'[1]Дох-Расх фед.б.'!J28*1</f>
        <v>963.5</v>
      </c>
      <c r="G56" s="20">
        <f>IF(ISERROR(F56/E56-1),"н/д",F56/E56-1)</f>
        <v>0.4020663562281721</v>
      </c>
      <c r="H56" s="20">
        <f>IF(ISERROR(C56/B56-1),"н/д",C56/B56-1)</f>
        <v>0.1769852025392158</v>
      </c>
      <c r="I56" s="8"/>
      <c r="J56" s="48"/>
    </row>
    <row r="57" spans="1:10" ht="18.75">
      <c r="A57" s="18" t="s">
        <v>68</v>
      </c>
      <c r="B57" s="19">
        <f>B55-B56</f>
        <v>416.52000000000044</v>
      </c>
      <c r="C57" s="19">
        <f>C55-C56</f>
        <v>-12.819999999999709</v>
      </c>
      <c r="D57" s="19">
        <f>D55-D56</f>
        <v>65.5</v>
      </c>
      <c r="E57" s="19">
        <f>E55-E56</f>
        <v>204</v>
      </c>
      <c r="F57" s="19">
        <f>F55-F56</f>
        <v>178.5</v>
      </c>
      <c r="G57" s="20"/>
      <c r="H57" s="20"/>
      <c r="I57" s="8"/>
      <c r="J57" s="49"/>
    </row>
    <row r="58" spans="1:10" ht="18.75">
      <c r="A58" s="6" t="s">
        <v>2</v>
      </c>
      <c r="B58" s="43" t="s">
        <v>62</v>
      </c>
      <c r="C58" s="43" t="s">
        <v>63</v>
      </c>
      <c r="D58" s="43">
        <v>41306</v>
      </c>
      <c r="E58" s="43">
        <v>41334</v>
      </c>
      <c r="F58" s="43">
        <v>41365</v>
      </c>
      <c r="G58" s="46" t="s">
        <v>64</v>
      </c>
      <c r="H58" s="6" t="s">
        <v>65</v>
      </c>
      <c r="I58" s="13"/>
      <c r="J58" s="49"/>
    </row>
    <row r="59" spans="1:10" ht="37.5">
      <c r="A59" s="18" t="s">
        <v>69</v>
      </c>
      <c r="B59" s="41">
        <v>522</v>
      </c>
      <c r="C59" s="41">
        <v>531.863</v>
      </c>
      <c r="D59" s="41">
        <v>41.916</v>
      </c>
      <c r="E59" s="41">
        <v>44.243</v>
      </c>
      <c r="F59" s="41">
        <v>44.025</v>
      </c>
      <c r="G59" s="20">
        <f>IF(ISERROR(F59/E59-1),"н/д",F59/E59-1)</f>
        <v>-0.004927333137445533</v>
      </c>
      <c r="H59" s="20">
        <f>IF(ISERROR(C59/B59-1),"н/д",C59/B59-1)</f>
        <v>0.018894636015325705</v>
      </c>
      <c r="I59" s="13"/>
      <c r="J59" s="5"/>
    </row>
    <row r="60" spans="1:10" ht="37.5">
      <c r="A60" s="18" t="s">
        <v>70</v>
      </c>
      <c r="B60" s="41">
        <v>323.2</v>
      </c>
      <c r="C60" s="41">
        <v>333.802</v>
      </c>
      <c r="D60" s="41">
        <v>26.01</v>
      </c>
      <c r="E60" s="41">
        <v>28.131</v>
      </c>
      <c r="F60" s="41">
        <v>29.791</v>
      </c>
      <c r="G60" s="20">
        <f>IF(ISERROR(F60/E60-1),"н/д",F60/E60-1)</f>
        <v>0.05900963350040889</v>
      </c>
      <c r="H60" s="20">
        <f>IF(ISERROR(C60/B60-1),"н/д",C60/B60-1)</f>
        <v>0.032803217821782304</v>
      </c>
      <c r="I60" s="13"/>
      <c r="J60" s="5"/>
    </row>
    <row r="61" spans="1:10" ht="37.5">
      <c r="A61" s="18" t="s">
        <v>71</v>
      </c>
      <c r="B61" s="41">
        <f>B59-B60</f>
        <v>198.8</v>
      </c>
      <c r="C61" s="41">
        <f>C59-C60</f>
        <v>198.06100000000004</v>
      </c>
      <c r="D61" s="41">
        <v>15.905999999999995</v>
      </c>
      <c r="E61" s="41">
        <f>E59-E60</f>
        <v>16.112000000000002</v>
      </c>
      <c r="F61" s="41">
        <f>F59-F60</f>
        <v>14.233999999999998</v>
      </c>
      <c r="G61" s="20">
        <f>IF(ISERROR(F61/E61-1),"н/д",F61/E61-1)</f>
        <v>-0.1165590863952336</v>
      </c>
      <c r="H61" s="20">
        <f>IF(ISERROR(C61/B61-1),"н/д",C61/B61-1)</f>
        <v>-0.0037173038229375566</v>
      </c>
      <c r="I61" s="13"/>
      <c r="J61" s="5"/>
    </row>
    <row r="62" spans="1:11" ht="37.5">
      <c r="A62" s="6" t="s">
        <v>2</v>
      </c>
      <c r="B62" s="43" t="s">
        <v>62</v>
      </c>
      <c r="C62" s="43" t="s">
        <v>63</v>
      </c>
      <c r="D62" s="43" t="s">
        <v>72</v>
      </c>
      <c r="E62" s="43" t="s">
        <v>73</v>
      </c>
      <c r="F62" s="43" t="s">
        <v>74</v>
      </c>
      <c r="G62" s="46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-86.204</v>
      </c>
      <c r="C63" s="19">
        <v>-74.8</v>
      </c>
      <c r="D63" s="19">
        <v>-6.3</v>
      </c>
      <c r="E63" s="19">
        <v>-12.8</v>
      </c>
      <c r="F63" s="19">
        <v>-23</v>
      </c>
      <c r="G63" s="20">
        <f>IF(ISERROR(F63/E63-1),"н/д",F63/E63-1)</f>
        <v>0.796875</v>
      </c>
      <c r="H63" s="20">
        <f>IF(ISERROR(C63/B63-1),"н/д",C63/B63-1)</f>
        <v>-0.13229084497239108</v>
      </c>
      <c r="I63" s="8"/>
      <c r="J63" s="8"/>
      <c r="K63" s="13"/>
    </row>
    <row r="64" spans="1:10" ht="18.75">
      <c r="A64" s="6" t="s">
        <v>2</v>
      </c>
      <c r="B64" s="43" t="s">
        <v>62</v>
      </c>
      <c r="C64" s="43" t="s">
        <v>63</v>
      </c>
      <c r="D64" s="43">
        <v>41334</v>
      </c>
      <c r="E64" s="43">
        <v>41365</v>
      </c>
      <c r="F64" s="43">
        <v>41395</v>
      </c>
      <c r="G64" s="46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9818.048</v>
      </c>
      <c r="C65" s="19">
        <v>11871.363</v>
      </c>
      <c r="D65" s="19">
        <v>14396.193</v>
      </c>
      <c r="E65" s="19">
        <v>14738.946</v>
      </c>
      <c r="F65" s="19">
        <v>15210.054</v>
      </c>
      <c r="G65" s="20">
        <f>IF(ISERROR(F65/E65-1),"н/д",F65/E65-1)</f>
        <v>0.031963479613806856</v>
      </c>
      <c r="H65" s="20">
        <f>IF(ISERROR(C65/B65-1),"н/д",C65/B65-1)</f>
        <v>0.20913678564211535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5.7</v>
      </c>
      <c r="E66" s="19">
        <v>5.6</v>
      </c>
      <c r="F66" s="19">
        <v>5.2</v>
      </c>
      <c r="G66" s="20">
        <f>IF(ISERROR(F66/E66-1),"н/д",F66/E66-1)</f>
        <v>-0.07142857142857129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50"/>
      <c r="D68" s="8"/>
      <c r="E68" s="51"/>
      <c r="F68" s="51"/>
      <c r="G68" s="8"/>
      <c r="H68" s="8"/>
      <c r="I68" s="8"/>
      <c r="J68" s="8"/>
      <c r="K68" s="13"/>
    </row>
    <row r="69" spans="1:11" ht="15.75">
      <c r="A69" s="52"/>
      <c r="B69" s="52"/>
      <c r="C69" s="53"/>
      <c r="D69" s="54"/>
      <c r="E69" s="54"/>
      <c r="F69" s="51"/>
      <c r="G69" s="21"/>
      <c r="H69" s="21"/>
      <c r="I69" s="21"/>
      <c r="J69" s="21"/>
      <c r="K69" s="13"/>
    </row>
    <row r="70" spans="1:11" ht="12.75">
      <c r="A70" s="8"/>
      <c r="B70" s="8"/>
      <c r="C70" s="50"/>
      <c r="D70" s="55"/>
      <c r="E70" s="51"/>
      <c r="F70" s="51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1"/>
      <c r="F71" s="51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1"/>
      <c r="F72" s="51"/>
      <c r="G72" s="8"/>
      <c r="H72" s="8"/>
      <c r="I72" s="8"/>
      <c r="J72" s="8"/>
      <c r="K72" s="13"/>
    </row>
    <row r="73" spans="1:11" ht="12.75">
      <c r="A73" s="8"/>
      <c r="B73" s="8"/>
      <c r="C73" s="8"/>
      <c r="D73" s="50"/>
      <c r="E73" s="51"/>
      <c r="F73" s="51"/>
      <c r="G73" s="8"/>
      <c r="H73" s="8"/>
      <c r="I73" s="8"/>
      <c r="J73" s="8"/>
      <c r="K73" s="13"/>
    </row>
    <row r="74" spans="1:10" s="8" customFormat="1" ht="15.75">
      <c r="A74" s="49"/>
      <c r="B74" s="49"/>
      <c r="C74" s="50"/>
      <c r="D74" s="50"/>
      <c r="E74" s="51"/>
      <c r="F74" s="51"/>
      <c r="G74" s="50"/>
      <c r="I74" s="10"/>
      <c r="J74" s="10"/>
    </row>
    <row r="75" spans="1:10" s="8" customFormat="1" ht="15.75">
      <c r="A75" s="49"/>
      <c r="B75" s="49"/>
      <c r="D75" s="50"/>
      <c r="E75" s="51"/>
      <c r="F75" s="51"/>
      <c r="I75" s="10"/>
      <c r="J75" s="10"/>
    </row>
    <row r="76" spans="1:10" s="8" customFormat="1" ht="15.75">
      <c r="A76" s="49"/>
      <c r="B76" s="49"/>
      <c r="D76" s="50"/>
      <c r="E76" s="51"/>
      <c r="F76" s="51"/>
      <c r="I76" s="10"/>
      <c r="J76" s="10"/>
    </row>
    <row r="77" spans="1:10" s="8" customFormat="1" ht="15.75">
      <c r="A77" s="49"/>
      <c r="B77" s="49"/>
      <c r="E77" s="51"/>
      <c r="F77" s="51"/>
      <c r="I77" s="10"/>
      <c r="J77" s="10"/>
    </row>
    <row r="78" spans="1:10" s="8" customFormat="1" ht="15.75">
      <c r="A78" s="49"/>
      <c r="B78" s="49"/>
      <c r="E78" s="51"/>
      <c r="F78" s="51"/>
      <c r="I78" s="10"/>
      <c r="J78" s="10"/>
    </row>
    <row r="79" spans="1:10" s="8" customFormat="1" ht="15.75">
      <c r="A79" s="49"/>
      <c r="B79" s="49"/>
      <c r="E79" s="51"/>
      <c r="F79" s="51"/>
      <c r="I79" s="10"/>
      <c r="J79" s="10"/>
    </row>
    <row r="80" spans="1:10" s="8" customFormat="1" ht="15.75">
      <c r="A80" s="49"/>
      <c r="B80" s="49"/>
      <c r="E80" s="51"/>
      <c r="F80" s="51"/>
      <c r="I80" s="10"/>
      <c r="J80" s="10"/>
    </row>
    <row r="81" spans="1:10" s="8" customFormat="1" ht="15.75">
      <c r="A81" s="49"/>
      <c r="B81" s="49"/>
      <c r="E81" s="51"/>
      <c r="F81" s="51"/>
      <c r="I81" s="10"/>
      <c r="J81" s="10"/>
    </row>
    <row r="82" spans="1:10" s="8" customFormat="1" ht="15.75">
      <c r="A82" s="49"/>
      <c r="B82" s="49"/>
      <c r="E82" s="51"/>
      <c r="F82" s="51"/>
      <c r="I82" s="10"/>
      <c r="J82" s="10"/>
    </row>
    <row r="83" spans="1:10" s="8" customFormat="1" ht="15.75">
      <c r="A83" s="49"/>
      <c r="B83" s="49"/>
      <c r="C83" s="56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49"/>
      <c r="B84" s="49"/>
      <c r="C84" s="56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49"/>
      <c r="B85" s="49"/>
      <c r="C85" s="56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49"/>
      <c r="B86" s="49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49"/>
      <c r="B87" s="49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49"/>
      <c r="B88" s="49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49"/>
      <c r="B89" s="49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49"/>
      <c r="B90" s="49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49"/>
      <c r="B91" s="49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49"/>
      <c r="B92" s="49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49"/>
      <c r="B93" s="49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49"/>
      <c r="B94" s="49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49"/>
      <c r="B95" s="49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49"/>
      <c r="B96" s="49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49"/>
      <c r="B97" s="49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49"/>
      <c r="B98" s="49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49"/>
      <c r="B99" s="49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49"/>
      <c r="B100" s="49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49"/>
      <c r="B101" s="49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49"/>
      <c r="B102" s="49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49"/>
      <c r="B103" s="49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49"/>
      <c r="B104" s="49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49"/>
      <c r="B105" s="49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49"/>
      <c r="B106" s="49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49"/>
      <c r="B107" s="49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49"/>
      <c r="B108" s="49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49"/>
      <c r="B109" s="49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49"/>
      <c r="B110" s="49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49"/>
      <c r="B111" s="49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49"/>
      <c r="B112" s="49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49"/>
      <c r="B113" s="49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49"/>
      <c r="B114" s="49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49"/>
      <c r="B115" s="49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49"/>
      <c r="B116" s="49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49"/>
      <c r="B117" s="49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49"/>
      <c r="B118" s="49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49"/>
      <c r="B119" s="49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49"/>
      <c r="B120" s="49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49"/>
      <c r="B121" s="49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49"/>
      <c r="B122" s="49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49"/>
      <c r="B123" s="49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49"/>
      <c r="B124" s="49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49"/>
      <c r="B125" s="49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49"/>
      <c r="B126" s="49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49"/>
      <c r="B127" s="49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49"/>
      <c r="B128" s="49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49"/>
      <c r="B129" s="49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49"/>
      <c r="B130" s="49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49"/>
      <c r="B131" s="49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49"/>
      <c r="B132" s="49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49"/>
      <c r="B133" s="49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49"/>
      <c r="B134" s="49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49"/>
      <c r="B135" s="49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49"/>
      <c r="B136" s="49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49"/>
      <c r="B137" s="49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49"/>
      <c r="B138" s="49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49"/>
      <c r="B139" s="49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49"/>
      <c r="B140" s="49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49"/>
      <c r="B141" s="49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49"/>
      <c r="B142" s="49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49"/>
      <c r="B143" s="49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49"/>
      <c r="B144" s="49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49"/>
      <c r="B145" s="49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49"/>
      <c r="B146" s="49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49"/>
      <c r="B147" s="49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49"/>
      <c r="B148" s="49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49"/>
      <c r="B149" s="49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49"/>
      <c r="B150" s="49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49"/>
      <c r="B151" s="49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49"/>
      <c r="B152" s="49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49"/>
      <c r="B153" s="49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49"/>
      <c r="B154" s="49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49"/>
      <c r="B155" s="49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49"/>
      <c r="B156" s="49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49"/>
      <c r="B157" s="49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49"/>
      <c r="B158" s="49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49"/>
      <c r="B159" s="49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49"/>
      <c r="B160" s="49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49"/>
      <c r="B161" s="49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49"/>
      <c r="B162" s="49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49"/>
      <c r="B163" s="49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49"/>
      <c r="B164" s="49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49"/>
      <c r="B165" s="49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49"/>
      <c r="B166" s="49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49"/>
      <c r="B167" s="49"/>
      <c r="C167" s="57"/>
      <c r="D167" s="57"/>
      <c r="E167" s="57"/>
      <c r="F167" s="57"/>
      <c r="G167" s="10"/>
      <c r="H167" s="10"/>
      <c r="I167" s="10"/>
      <c r="J167" s="10"/>
    </row>
    <row r="168" spans="1:10" s="8" customFormat="1" ht="15.75">
      <c r="A168" s="49"/>
      <c r="B168" s="49"/>
      <c r="C168" s="57"/>
      <c r="D168" s="57"/>
      <c r="E168" s="57"/>
      <c r="F168" s="57"/>
      <c r="G168" s="10"/>
      <c r="H168" s="10"/>
      <c r="I168" s="10"/>
      <c r="J168" s="10"/>
    </row>
    <row r="169" spans="1:10" s="8" customFormat="1" ht="15.75">
      <c r="A169" s="49"/>
      <c r="B169" s="49"/>
      <c r="C169" s="57"/>
      <c r="D169" s="57"/>
      <c r="E169" s="57"/>
      <c r="F169" s="57"/>
      <c r="G169" s="10"/>
      <c r="H169" s="10"/>
      <c r="I169" s="10"/>
      <c r="J169" s="10"/>
    </row>
    <row r="170" spans="1:10" s="8" customFormat="1" ht="15.75">
      <c r="A170" s="49"/>
      <c r="B170" s="49"/>
      <c r="C170" s="57"/>
      <c r="D170" s="57"/>
      <c r="E170" s="57"/>
      <c r="F170" s="57"/>
      <c r="G170" s="10"/>
      <c r="H170" s="10"/>
      <c r="I170" s="10"/>
      <c r="J170" s="10"/>
    </row>
    <row r="171" spans="1:10" s="8" customFormat="1" ht="15.75">
      <c r="A171" s="49"/>
      <c r="B171" s="49"/>
      <c r="C171" s="57"/>
      <c r="D171" s="57"/>
      <c r="E171" s="57"/>
      <c r="F171" s="57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3:G5 G69 G53 G43 G23 G34:G35 G83:G65536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2013-07-19T09:23:14Z</dcterms:created>
  <dcterms:modified xsi:type="dcterms:W3CDTF">2013-07-19T09:24:25Z</dcterms:modified>
  <cp:category/>
  <cp:version/>
  <cp:contentType/>
  <cp:contentStatus/>
</cp:coreProperties>
</file>