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<sst xmlns="http://schemas.openxmlformats.org/spreadsheetml/2006/main" count="95" uniqueCount="79">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</sst>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8163,58</v>
          </cell>
          <cell r="S95">
            <v>8196.19</v>
          </cell>
        </row>
        <row r="103">
          <cell r="K103" t="str">
            <v>4677,97</v>
          </cell>
          <cell r="S103">
            <v>4718.110000000001</v>
          </cell>
        </row>
        <row r="107">
          <cell r="K107" t="str">
            <v>491,78</v>
          </cell>
          <cell r="S107">
            <v>494.17999999999995</v>
          </cell>
        </row>
        <row r="125">
          <cell r="K125" t="str">
            <v>2021,17</v>
          </cell>
          <cell r="S125">
            <v>2033.3300000000002</v>
          </cell>
        </row>
      </sheetData>
      <sheetData sheetId="2">
        <row r="35">
          <cell r="I35" t="str">
            <v>6592,83</v>
          </cell>
          <cell r="L35">
            <v>6620.43</v>
          </cell>
        </row>
        <row r="36">
          <cell r="I36" t="str">
            <v>8327,33</v>
          </cell>
          <cell r="L36">
            <v>8379.11</v>
          </cell>
        </row>
        <row r="146">
          <cell r="I146" t="str">
            <v>3952,58</v>
          </cell>
          <cell r="L146">
            <v>3962.75</v>
          </cell>
        </row>
      </sheetData>
      <sheetData sheetId="3">
        <row r="3">
          <cell r="D3">
            <v>41467</v>
          </cell>
          <cell r="L3" t="str">
            <v>506</v>
          </cell>
        </row>
        <row r="4">
          <cell r="D4">
            <v>41460</v>
          </cell>
          <cell r="L4" t="str">
            <v>505</v>
          </cell>
        </row>
        <row r="5">
          <cell r="D5">
            <v>41453</v>
          </cell>
          <cell r="L5" t="str">
            <v>514,5</v>
          </cell>
        </row>
      </sheetData>
      <sheetData sheetId="4">
        <row r="8">
          <cell r="C8">
            <v>6.44</v>
          </cell>
          <cell r="D8">
            <v>6.44</v>
          </cell>
          <cell r="E8">
            <v>7.35</v>
          </cell>
          <cell r="F8">
            <v>7.35</v>
          </cell>
        </row>
      </sheetData>
      <sheetData sheetId="5">
        <row r="7">
          <cell r="L7">
            <v>32.3106</v>
          </cell>
          <cell r="Q7">
            <v>32.3462</v>
          </cell>
        </row>
        <row r="9">
          <cell r="L9">
            <v>42.6209</v>
          </cell>
          <cell r="Q9">
            <v>42.7229</v>
          </cell>
        </row>
      </sheetData>
      <sheetData sheetId="6">
        <row r="86">
          <cell r="M86" t="str">
            <v>105,14</v>
          </cell>
          <cell r="P86">
            <v>105.39</v>
          </cell>
        </row>
        <row r="102">
          <cell r="M102" t="str">
            <v>482,25</v>
          </cell>
          <cell r="P102">
            <v>480.25</v>
          </cell>
        </row>
        <row r="105">
          <cell r="M105" t="str">
            <v>85,91</v>
          </cell>
          <cell r="P105">
            <v>85.74</v>
          </cell>
        </row>
      </sheetData>
      <sheetData sheetId="7">
        <row r="22">
          <cell r="P22">
            <v>41406</v>
          </cell>
          <cell r="Q22">
            <v>28083.5</v>
          </cell>
        </row>
        <row r="23">
          <cell r="P23">
            <v>41375</v>
          </cell>
          <cell r="Q23">
            <v>27841.2</v>
          </cell>
        </row>
        <row r="24">
          <cell r="P24">
            <v>41345</v>
          </cell>
          <cell r="Q24">
            <v>27465.9</v>
          </cell>
        </row>
      </sheetData>
      <sheetData sheetId="8">
        <row r="4">
          <cell r="J4" t="str">
            <v>1142</v>
          </cell>
        </row>
        <row r="5">
          <cell r="J5" t="str">
            <v>891,2</v>
          </cell>
        </row>
        <row r="6">
          <cell r="J6" t="str">
            <v>1122,6</v>
          </cell>
        </row>
        <row r="28">
          <cell r="J28" t="str">
            <v>963,5</v>
          </cell>
        </row>
        <row r="29">
          <cell r="J29" t="str">
            <v>687,2</v>
          </cell>
        </row>
        <row r="30">
          <cell r="J30" t="str">
            <v>1057,1</v>
          </cell>
        </row>
      </sheetData>
      <sheetData sheetId="9">
        <row r="31">
          <cell r="B31">
            <v>102.6</v>
          </cell>
        </row>
        <row r="32">
          <cell r="B32">
            <v>100</v>
          </cell>
        </row>
        <row r="34">
          <cell r="B34">
            <v>98.6</v>
          </cell>
        </row>
      </sheetData>
      <sheetData sheetId="10">
        <row r="5">
          <cell r="AI5">
            <v>850.2</v>
          </cell>
          <cell r="AJ5">
            <v>906.3</v>
          </cell>
          <cell r="AK5">
            <v>645.3</v>
          </cell>
          <cell r="AL5">
            <v>707.4</v>
          </cell>
        </row>
      </sheetData>
      <sheetData sheetId="12">
        <row r="689">
          <cell r="C689">
            <v>106.8721</v>
          </cell>
        </row>
        <row r="694">
          <cell r="C694">
            <v>107.19</v>
          </cell>
        </row>
      </sheetData>
      <sheetData sheetId="13">
        <row r="689">
          <cell r="C689">
            <v>1318.87</v>
          </cell>
        </row>
        <row r="694">
          <cell r="C694">
            <v>1319.5</v>
          </cell>
        </row>
      </sheetData>
      <sheetData sheetId="14">
        <row r="689">
          <cell r="C689">
            <v>6987.22</v>
          </cell>
        </row>
        <row r="694">
          <cell r="C694">
            <v>7008.53</v>
          </cell>
        </row>
      </sheetData>
      <sheetData sheetId="15">
        <row r="689">
          <cell r="C689">
            <v>14219</v>
          </cell>
        </row>
        <row r="694">
          <cell r="C694">
            <v>14370</v>
          </cell>
        </row>
      </sheetData>
      <sheetData sheetId="16">
        <row r="689">
          <cell r="C689">
            <v>1834</v>
          </cell>
        </row>
        <row r="694">
          <cell r="C694">
            <v>1851</v>
          </cell>
        </row>
      </sheetData>
      <sheetData sheetId="17">
        <row r="689">
          <cell r="C689">
            <v>15.09</v>
          </cell>
        </row>
        <row r="694">
          <cell r="C694">
            <v>16.34</v>
          </cell>
        </row>
      </sheetData>
      <sheetData sheetId="18">
        <row r="689">
          <cell r="C689">
            <v>653.4</v>
          </cell>
        </row>
        <row r="694">
          <cell r="C694">
            <v>653.2</v>
          </cell>
        </row>
      </sheetData>
      <sheetData sheetId="19">
        <row r="689">
          <cell r="C689">
            <v>19832.9888</v>
          </cell>
        </row>
        <row r="694">
          <cell r="C694">
            <v>20090.68</v>
          </cell>
        </row>
      </sheetData>
      <sheetData sheetId="20">
        <row r="689">
          <cell r="C689">
            <v>48374.23</v>
          </cell>
        </row>
        <row r="694">
          <cell r="C694">
            <v>48819.52</v>
          </cell>
        </row>
      </sheetData>
      <sheetData sheetId="21">
        <row r="689">
          <cell r="C689">
            <v>14562.93</v>
          </cell>
        </row>
        <row r="694">
          <cell r="C694">
            <v>14731.28</v>
          </cell>
        </row>
      </sheetData>
      <sheetData sheetId="22">
        <row r="689">
          <cell r="C689">
            <v>1685.94</v>
          </cell>
        </row>
        <row r="694">
          <cell r="C694">
            <v>1692.39</v>
          </cell>
        </row>
      </sheetData>
      <sheetData sheetId="23">
        <row r="689">
          <cell r="C689">
            <v>3579.6</v>
          </cell>
        </row>
        <row r="694">
          <cell r="C694">
            <v>3579.27</v>
          </cell>
        </row>
      </sheetData>
      <sheetData sheetId="24">
        <row r="689">
          <cell r="C689">
            <v>15542.24</v>
          </cell>
        </row>
        <row r="694">
          <cell r="C694">
            <v>15567.74</v>
          </cell>
        </row>
      </sheetData>
      <sheetData sheetId="25">
        <row r="689">
          <cell r="C689">
            <v>1402.29</v>
          </cell>
        </row>
        <row r="694">
          <cell r="C694">
            <v>1407.41</v>
          </cell>
        </row>
      </sheetData>
      <sheetData sheetId="26">
        <row r="689">
          <cell r="C689">
            <v>1353.59</v>
          </cell>
        </row>
        <row r="694">
          <cell r="C694">
            <v>1369.36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" sqref="F5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41480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41456</v>
      </c>
      <c r="E4" s="14">
        <f>IF(J4=2,F4-3,F4-1)</f>
        <v>41479</v>
      </c>
      <c r="F4" s="14">
        <f>I1</f>
        <v>41480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1276.85</v>
      </c>
      <c r="E6" s="19">
        <f>'[1]РТС'!C694</f>
        <v>1369.36</v>
      </c>
      <c r="F6" s="19">
        <f>'[1]РТС'!C689</f>
        <v>1353.59</v>
      </c>
      <c r="G6" s="20">
        <f>IF(ISERROR(F6/E6-1),"н/д",F6/E6-1)</f>
        <v>-0.011516328795933894</v>
      </c>
      <c r="H6" s="20">
        <f>IF(ISERROR(F6/D6-1),"н/д",F6/D6-1)</f>
        <v>0.06010102987821586</v>
      </c>
      <c r="I6" s="20">
        <f>IF(ISERROR(F6/C6-1),"н/д",F6/C6-1)</f>
        <v>-0.14117759025442544</v>
      </c>
      <c r="J6" s="20">
        <f>IF(ISERROR(F6/B6-1),"н/д",F6/B6-1)</f>
        <v>-0.05356141171092543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1336.17</v>
      </c>
      <c r="E7" s="19">
        <f>'[1]ММВБ'!C694</f>
        <v>1407.41</v>
      </c>
      <c r="F7" s="19">
        <f>'[1]ММВБ'!C689</f>
        <v>1402.29</v>
      </c>
      <c r="G7" s="20">
        <f>IF(ISERROR(F7/E7-1),"н/д",F7/E7-1)</f>
        <v>-0.0036378880354694942</v>
      </c>
      <c r="H7" s="20">
        <f>IF(ISERROR(F7/D7-1),"н/д",F7/D7-1)</f>
        <v>0.04948472125552872</v>
      </c>
      <c r="I7" s="20">
        <f>IF(ISERROR(F7/C7-1),"н/д",F7/C7-1)</f>
        <v>-0.0742860537885689</v>
      </c>
      <c r="J7" s="20">
        <f>IF(ISERROR(F7/B7-1),"н/д",F7/B7-1)</f>
        <v>-0.0318065517501096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14909.6</v>
      </c>
      <c r="E9" s="19">
        <f>'[1]DJIA (США)'!C694</f>
        <v>15567.74</v>
      </c>
      <c r="F9" s="19">
        <f>'[1]DJIA (США)'!C689</f>
        <v>15542.24</v>
      </c>
      <c r="G9" s="20">
        <f aca="true" t="shared" si="0" ref="G9:G15">IF(ISERROR(F9/E9-1),"н/д",F9/E9-1)</f>
        <v>-0.0016380026901785527</v>
      </c>
      <c r="H9" s="20">
        <f>IF(ISERROR(F9/D9-1),"н/д",F9/D9-1)</f>
        <v>0.0424317218436443</v>
      </c>
      <c r="I9" s="20">
        <f>IF(ISERROR(F9/C9-1),"н/д",F9/C9-1)</f>
        <v>0.16123006898386083</v>
      </c>
      <c r="J9" s="20">
        <f aca="true" t="shared" si="1" ref="J9:J15">IF(ISERROR(F9/B9-1),"н/д",F9/B9-1)</f>
        <v>0.2574692771303082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3403.25</v>
      </c>
      <c r="E10" s="19">
        <f>'[1]NASDAQ Composite (США)'!C694</f>
        <v>3579.27</v>
      </c>
      <c r="F10" s="19">
        <f>'[1]NASDAQ Composite (США)'!C689</f>
        <v>3579.6</v>
      </c>
      <c r="G10" s="20">
        <f t="shared" si="0"/>
        <v>9.219757101308623E-05</v>
      </c>
      <c r="H10" s="20">
        <f aca="true" t="shared" si="2" ref="H10:H15">IF(ISERROR(F10/D10-1),"н/д",F10/D10-1)</f>
        <v>0.05181811503709688</v>
      </c>
      <c r="I10" s="20">
        <f aca="true" t="shared" si="3" ref="I10:I15">IF(ISERROR(F10/C10-1),"н/д",F10/C10-1)</f>
        <v>0.15515310716049058</v>
      </c>
      <c r="J10" s="20">
        <f t="shared" si="1"/>
        <v>0.33856519114086736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1606.28</v>
      </c>
      <c r="E11" s="19">
        <f>'[1]S&amp;P500 (США)'!C694</f>
        <v>1692.39</v>
      </c>
      <c r="F11" s="19">
        <f>'[1]S&amp;P500 (США)'!C689</f>
        <v>1685.94</v>
      </c>
      <c r="G11" s="20">
        <f t="shared" si="0"/>
        <v>-0.0038111782745112732</v>
      </c>
      <c r="H11" s="20">
        <f>IF(ISERROR(F11/D11-1),"н/д",F11/D11-1)</f>
        <v>0.04959284807132014</v>
      </c>
      <c r="I11" s="20">
        <f t="shared" si="3"/>
        <v>0.15326050523637202</v>
      </c>
      <c r="J11" s="20">
        <f t="shared" si="1"/>
        <v>0.3193958182244083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3767.48</v>
      </c>
      <c r="E12" s="19">
        <f>'[1]евр-индексы'!L146</f>
        <v>3962.75</v>
      </c>
      <c r="F12" s="19">
        <f>'[1]евр-индексы'!I146*1</f>
        <v>3952.58</v>
      </c>
      <c r="G12" s="20">
        <f t="shared" si="0"/>
        <v>-0.0025663995962400543</v>
      </c>
      <c r="H12" s="20">
        <f t="shared" si="2"/>
        <v>0.04913098410608674</v>
      </c>
      <c r="I12" s="20">
        <f t="shared" si="3"/>
        <v>0.06665335344708945</v>
      </c>
      <c r="J12" s="20">
        <f t="shared" si="1"/>
        <v>0.25984267027054586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7983.92</v>
      </c>
      <c r="E13" s="19">
        <f>'[1]евр-индексы'!L36</f>
        <v>8379.11</v>
      </c>
      <c r="F13" s="19">
        <f>'[1]евр-индексы'!I36*1</f>
        <v>8327.33</v>
      </c>
      <c r="G13" s="20">
        <f t="shared" si="0"/>
        <v>-0.0061796539250589255</v>
      </c>
      <c r="H13" s="20">
        <f t="shared" si="2"/>
        <v>0.043012705538131524</v>
      </c>
      <c r="I13" s="20">
        <f t="shared" si="3"/>
        <v>0.08205742590467824</v>
      </c>
      <c r="J13" s="20">
        <f t="shared" si="1"/>
        <v>0.3746186809994192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6307.78</v>
      </c>
      <c r="E14" s="19">
        <f>'[1]евр-индексы'!L35</f>
        <v>6620.43</v>
      </c>
      <c r="F14" s="19">
        <f>'[1]евр-индексы'!I35*1</f>
        <v>6592.83</v>
      </c>
      <c r="G14" s="20">
        <f t="shared" si="0"/>
        <v>-0.004168913499576377</v>
      </c>
      <c r="H14" s="20">
        <f t="shared" si="2"/>
        <v>0.04519022540418338</v>
      </c>
      <c r="I14" s="20">
        <f t="shared" si="3"/>
        <v>0.08914249086851167</v>
      </c>
      <c r="J14" s="20">
        <f t="shared" si="1"/>
        <v>0.16693865847269218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13852.5</v>
      </c>
      <c r="E15" s="19">
        <f>'[1]Япония'!C694</f>
        <v>14731.28</v>
      </c>
      <c r="F15" s="19">
        <f>'[1]Япония'!C689</f>
        <v>14562.93</v>
      </c>
      <c r="G15" s="20">
        <f t="shared" si="0"/>
        <v>-0.011428063277597045</v>
      </c>
      <c r="H15" s="20">
        <f t="shared" si="2"/>
        <v>0.05128532755820259</v>
      </c>
      <c r="I15" s="20">
        <f t="shared" si="3"/>
        <v>0.3858818849530743</v>
      </c>
      <c r="J15" s="20">
        <f t="shared" si="1"/>
        <v>0.735670607889094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8036</v>
      </c>
      <c r="E17" s="19">
        <f>'[1]азия-индексы'!S95*1</f>
        <v>8196.19</v>
      </c>
      <c r="F17" s="19">
        <f>'[1]азия-индексы'!K95*1</f>
        <v>8163.58</v>
      </c>
      <c r="G17" s="20">
        <f aca="true" t="shared" si="4" ref="G17:G22">IF(ISERROR(F17/E17-1),"н/д",F17/E17-1)</f>
        <v>-0.003978677897901406</v>
      </c>
      <c r="H17" s="20">
        <f aca="true" t="shared" si="5" ref="H17:H22">IF(ISERROR(F17/D17-1),"н/д",F17/D17-1)</f>
        <v>0.015876057740169314</v>
      </c>
      <c r="I17" s="20">
        <f aca="true" t="shared" si="6" ref="I17:I22">IF(ISERROR(F17/C17-1),"н/д",F17/C17-1)</f>
        <v>0.05723121712170687</v>
      </c>
      <c r="J17" s="20">
        <f aca="true" t="shared" si="7" ref="J17:J22">IF(ISERROR(F17/B17-1),"н/д",F17/B17-1)</f>
        <v>0.15092823387433318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480.03999999999996</v>
      </c>
      <c r="E18" s="19">
        <f>'[1]азия-индексы'!S107</f>
        <v>494.17999999999995</v>
      </c>
      <c r="F18" s="19">
        <f>'[1]азия-индексы'!K107*1</f>
        <v>491.78</v>
      </c>
      <c r="G18" s="20">
        <f t="shared" si="4"/>
        <v>-0.004856530009308302</v>
      </c>
      <c r="H18" s="20">
        <f t="shared" si="5"/>
        <v>0.024456295308724396</v>
      </c>
      <c r="I18" s="20">
        <f>IF(ISERROR(F18/C18-1),"н/д",F18/C18-1)</f>
        <v>0.09978531174523653</v>
      </c>
      <c r="J18" s="20">
        <f t="shared" si="7"/>
        <v>0.4493103854768359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19577.39</v>
      </c>
      <c r="E19" s="19">
        <f>'[1]Индия'!C694</f>
        <v>20090.68</v>
      </c>
      <c r="F19" s="19">
        <f>'[1]Индия'!C689</f>
        <v>19832.9888</v>
      </c>
      <c r="G19" s="20">
        <f t="shared" si="4"/>
        <v>-0.012826405079370162</v>
      </c>
      <c r="H19" s="20">
        <f t="shared" si="5"/>
        <v>0.013055815918260771</v>
      </c>
      <c r="I19" s="20">
        <f t="shared" si="6"/>
        <v>0.0045824342586457956</v>
      </c>
      <c r="J19" s="20">
        <f t="shared" si="7"/>
        <v>0.2540840938062767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4777.45</v>
      </c>
      <c r="E20" s="19">
        <f>'[1]азия-индексы'!S103</f>
        <v>4718.110000000001</v>
      </c>
      <c r="F20" s="19">
        <f>'[1]азия-индексы'!K103*1</f>
        <v>4677.97</v>
      </c>
      <c r="G20" s="20">
        <f t="shared" si="4"/>
        <v>-0.008507643950649846</v>
      </c>
      <c r="H20" s="20">
        <f t="shared" si="5"/>
        <v>-0.02082282389140644</v>
      </c>
      <c r="I20" s="20">
        <f t="shared" si="6"/>
        <v>0.06363671502856927</v>
      </c>
      <c r="J20" s="20">
        <f>IF(ISERROR(F20/B20-1),"н/д",F20/B20-1)</f>
        <v>0.20285055295996224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1995.24</v>
      </c>
      <c r="E21" s="19">
        <f>'[1]азия-индексы'!S125</f>
        <v>2033.3300000000002</v>
      </c>
      <c r="F21" s="19">
        <f>'[1]азия-индексы'!K125*1</f>
        <v>2021.17</v>
      </c>
      <c r="G21" s="20">
        <f t="shared" si="4"/>
        <v>-0.005980337672684799</v>
      </c>
      <c r="H21" s="20">
        <f t="shared" si="5"/>
        <v>0.012995930314147808</v>
      </c>
      <c r="I21" s="20">
        <f t="shared" si="6"/>
        <v>-0.11199128322063912</v>
      </c>
      <c r="J21" s="20">
        <f t="shared" si="7"/>
        <v>-0.0813406480526151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47457.13</v>
      </c>
      <c r="E22" s="19">
        <f>'[1]Бразилия'!C694</f>
        <v>48819.52</v>
      </c>
      <c r="F22" s="19">
        <f>'[1]Бразилия'!C689</f>
        <v>48374.23</v>
      </c>
      <c r="G22" s="20">
        <f t="shared" si="4"/>
        <v>-0.009121146623317755</v>
      </c>
      <c r="H22" s="20">
        <f t="shared" si="5"/>
        <v>0.01932480957023741</v>
      </c>
      <c r="I22" s="20">
        <f t="shared" si="6"/>
        <v>-0.21892061911234384</v>
      </c>
      <c r="J22" s="20">
        <f t="shared" si="7"/>
        <v>-0.1745064067001625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102.49</v>
      </c>
      <c r="E24" s="19">
        <f>'[1]нефть Brent'!C694</f>
        <v>107.19</v>
      </c>
      <c r="F24" s="29">
        <f>'[1]нефть Brent'!C689</f>
        <v>106.8721</v>
      </c>
      <c r="G24" s="20">
        <f>IF(ISERROR(F24/E24-1),"н/д",F24/E24-1)</f>
        <v>-0.002965761731504757</v>
      </c>
      <c r="H24" s="20">
        <f aca="true" t="shared" si="8" ref="H24:H33">IF(ISERROR(F24/D24-1),"н/д",F24/D24-1)</f>
        <v>0.042756366474778096</v>
      </c>
      <c r="I24" s="20">
        <f aca="true" t="shared" si="9" ref="I24:I33">IF(ISERROR(F24/C24-1),"н/д",F24/C24-1)</f>
        <v>-0.03736173662403164</v>
      </c>
      <c r="J24" s="20">
        <f>IF(ISERROR(F24/B24-1),"н/д",F24/B24-1)</f>
        <v>-0.04960337927967984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97.99</v>
      </c>
      <c r="E25" s="19">
        <f>'[1]сырье'!P86</f>
        <v>105.39</v>
      </c>
      <c r="F25" s="29">
        <f>'[1]сырье'!M86*1</f>
        <v>105.14</v>
      </c>
      <c r="G25" s="20">
        <f aca="true" t="shared" si="10" ref="G25:G33">IF(ISERROR(F25/E25-1),"н/д",F25/E25-1)</f>
        <v>-0.002372141569408903</v>
      </c>
      <c r="H25" s="20">
        <f t="shared" si="8"/>
        <v>0.07296662924788255</v>
      </c>
      <c r="I25" s="20">
        <f t="shared" si="9"/>
        <v>0.12859596393301853</v>
      </c>
      <c r="J25" s="20">
        <f aca="true" t="shared" si="11" ref="J25:J31">IF(ISERROR(F25/B25-1),"н/д",F25/B25-1)</f>
        <v>0.03780475767446467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1255.7</v>
      </c>
      <c r="E26" s="19">
        <f>'[1]Золото'!C694</f>
        <v>1319.5</v>
      </c>
      <c r="F26" s="19">
        <f>'[1]Золото'!C689</f>
        <v>1318.87</v>
      </c>
      <c r="G26" s="20">
        <f t="shared" si="10"/>
        <v>-0.0004774535809018987</v>
      </c>
      <c r="H26" s="20">
        <f t="shared" si="8"/>
        <v>0.05030660189535707</v>
      </c>
      <c r="I26" s="20">
        <f t="shared" si="9"/>
        <v>-0.20655155817591153</v>
      </c>
      <c r="J26" s="20">
        <f t="shared" si="11"/>
        <v>-0.17985940746371987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6960.03</v>
      </c>
      <c r="E27" s="19">
        <f>'[1]Медь'!C694</f>
        <v>7008.53</v>
      </c>
      <c r="F27" s="19">
        <f>'[1]Медь'!C689</f>
        <v>6987.22</v>
      </c>
      <c r="G27" s="20">
        <f t="shared" si="10"/>
        <v>-0.003040580549701466</v>
      </c>
      <c r="H27" s="20">
        <f t="shared" si="8"/>
        <v>0.003906592356642147</v>
      </c>
      <c r="I27" s="20">
        <f t="shared" si="9"/>
        <v>-0.13689221806898222</v>
      </c>
      <c r="J27" s="20">
        <f t="shared" si="11"/>
        <v>-0.07220442637254088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13965</v>
      </c>
      <c r="E28" s="19">
        <f>'[1]Никель'!C694</f>
        <v>14370</v>
      </c>
      <c r="F28" s="19">
        <f>'[1]Никель'!C689</f>
        <v>14219</v>
      </c>
      <c r="G28" s="20">
        <f t="shared" si="10"/>
        <v>-0.010508002783576886</v>
      </c>
      <c r="H28" s="20">
        <f t="shared" si="8"/>
        <v>0.01818832796276415</v>
      </c>
      <c r="I28" s="20">
        <f t="shared" si="9"/>
        <v>-0.17927849927849926</v>
      </c>
      <c r="J28" s="20">
        <f t="shared" si="11"/>
        <v>-0.25555238723181584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1827.5</v>
      </c>
      <c r="E29" s="19">
        <f>'[1]Алюминий'!C694</f>
        <v>1851</v>
      </c>
      <c r="F29" s="19">
        <f>'[1]Алюминий'!C689</f>
        <v>1834</v>
      </c>
      <c r="G29" s="20">
        <f t="shared" si="10"/>
        <v>-0.009184224743381986</v>
      </c>
      <c r="H29" s="20">
        <f t="shared" si="8"/>
        <v>0.003556771545827564</v>
      </c>
      <c r="I29" s="20">
        <f t="shared" si="9"/>
        <v>-0.11272375423318814</v>
      </c>
      <c r="J29" s="20">
        <f t="shared" si="11"/>
        <v>-0.12998220546654093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85.54</v>
      </c>
      <c r="E30" s="19">
        <f>'[1]сырье'!P105</f>
        <v>85.74</v>
      </c>
      <c r="F30" s="19" t="str">
        <f>'[1]сырье'!M105</f>
        <v>85,91</v>
      </c>
      <c r="G30" s="20">
        <f t="shared" si="10"/>
        <v>0.00198273851177988</v>
      </c>
      <c r="H30" s="20">
        <f t="shared" si="8"/>
        <v>0.004325461772270112</v>
      </c>
      <c r="I30" s="20">
        <f t="shared" si="9"/>
        <v>0.14363684771033003</v>
      </c>
      <c r="J30" s="20">
        <f t="shared" si="11"/>
        <v>-0.10918705931148898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16.92</v>
      </c>
      <c r="E31" s="19">
        <f>'[1]Сахар'!C694</f>
        <v>16.34</v>
      </c>
      <c r="F31" s="19">
        <f>'[1]Сахар'!C689</f>
        <v>15.09</v>
      </c>
      <c r="G31" s="20">
        <f t="shared" si="10"/>
        <v>-0.07649938800489597</v>
      </c>
      <c r="H31" s="20">
        <f t="shared" si="8"/>
        <v>-0.10815602836879445</v>
      </c>
      <c r="I31" s="20">
        <f t="shared" si="9"/>
        <v>-0.19989395546129374</v>
      </c>
      <c r="J31" s="20">
        <f t="shared" si="11"/>
        <v>-0.35208243881494206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501.25</v>
      </c>
      <c r="E32" s="19">
        <f>'[1]сырье'!P102</f>
        <v>480.25</v>
      </c>
      <c r="F32" s="19">
        <f>'[1]сырье'!M102*1</f>
        <v>482.25</v>
      </c>
      <c r="G32" s="20">
        <f t="shared" si="10"/>
        <v>0.004164497657470179</v>
      </c>
      <c r="H32" s="20">
        <f t="shared" si="8"/>
        <v>-0.03790523690773062</v>
      </c>
      <c r="I32" s="20">
        <f t="shared" si="9"/>
        <v>-0.29981851179673324</v>
      </c>
      <c r="J32" s="20">
        <f>IF(ISERROR(F32/B32-1),"н/д",F32/B32-1)</f>
        <v>-0.2603527607361963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7934.961111111112</v>
      </c>
      <c r="E33" s="19">
        <f>'[1]Пшеница'!C694/100/0.027*E41</f>
        <v>7816.771822222222</v>
      </c>
      <c r="F33" s="19">
        <f>'[1]Пшеница'!C689/100/0.027*F41</f>
        <v>7827.780400000001</v>
      </c>
      <c r="G33" s="20">
        <f t="shared" si="10"/>
        <v>0.001408327891378791</v>
      </c>
      <c r="H33" s="20">
        <f t="shared" si="8"/>
        <v>-0.013507402192687312</v>
      </c>
      <c r="I33" s="20">
        <f t="shared" si="9"/>
        <v>-0.07268737672296499</v>
      </c>
      <c r="J33" s="20">
        <f>IF(ISERROR(F33/B33-1),"н/д",F33/B33-1)</f>
        <v>-0.059534124667819266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41456</v>
      </c>
      <c r="E35" s="14">
        <f>E4</f>
        <v>41479</v>
      </c>
      <c r="F35" s="32">
        <f>I1</f>
        <v>41480</v>
      </c>
      <c r="G35" s="33"/>
      <c r="H35" s="34"/>
      <c r="I35" s="33"/>
      <c r="J35" s="35">
        <f>WEEKDAY(F35)</f>
        <v>5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1002.5</v>
      </c>
      <c r="E37" s="19">
        <f>'[1]ост. ср-тв на кс'!AJ5</f>
        <v>906.3</v>
      </c>
      <c r="F37" s="19">
        <f>'[1]ост. ср-тв на кс'!AI5</f>
        <v>850.2</v>
      </c>
      <c r="G37" s="20">
        <f t="shared" si="12"/>
        <v>-0.06190003310162184</v>
      </c>
      <c r="H37" s="20">
        <f aca="true" t="shared" si="13" ref="H37:H42">IF(ISERROR(F37/D37-1),"н/д",F37/D37-1)</f>
        <v>-0.1519201995012468</v>
      </c>
      <c r="I37" s="20">
        <f aca="true" t="shared" si="14" ref="I37:I42">IF(ISERROR(F37/C37-1),"н/д",F37/C37-1)</f>
        <v>-0.37782656421514815</v>
      </c>
      <c r="J37" s="20">
        <f aca="true" t="shared" si="15" ref="J37:J42">IF(ISERROR(F37/B37-1),"н/д",F37/B37-1)</f>
        <v>-0.1336865702058283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773</v>
      </c>
      <c r="E38" s="19">
        <f>'[1]ост. ср-тв на кс'!AL5</f>
        <v>707.4</v>
      </c>
      <c r="F38" s="19">
        <f>'[1]ост. ср-тв на кс'!AK5</f>
        <v>645.3</v>
      </c>
      <c r="G38" s="20">
        <f t="shared" si="12"/>
        <v>-0.08778625954198471</v>
      </c>
      <c r="H38" s="20">
        <f t="shared" si="13"/>
        <v>-0.16520051746442443</v>
      </c>
      <c r="I38" s="20">
        <f t="shared" si="14"/>
        <v>-0.34273782847830514</v>
      </c>
      <c r="J38" s="20">
        <f t="shared" si="15"/>
        <v>-0.12263766145479271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6.53</v>
      </c>
      <c r="E39" s="28">
        <f>'[1]mibid-mibor'!C8</f>
        <v>6.44</v>
      </c>
      <c r="F39" s="28">
        <f>'[1]mibid-mibor'!D8</f>
        <v>6.44</v>
      </c>
      <c r="G39" s="20">
        <f t="shared" si="12"/>
        <v>0</v>
      </c>
      <c r="H39" s="20">
        <f t="shared" si="13"/>
        <v>-0.013782542113323082</v>
      </c>
      <c r="I39" s="20">
        <f t="shared" si="14"/>
        <v>-0.03880597014925369</v>
      </c>
      <c r="J39" s="20">
        <f t="shared" si="15"/>
        <v>0.014173228346456845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7.34</v>
      </c>
      <c r="E40" s="28">
        <f>'[1]mibid-mibor'!E8</f>
        <v>7.35</v>
      </c>
      <c r="F40" s="28">
        <f>'[1]mibid-mibor'!F8</f>
        <v>7.35</v>
      </c>
      <c r="G40" s="20">
        <f t="shared" si="12"/>
        <v>0</v>
      </c>
      <c r="H40" s="20">
        <f t="shared" si="13"/>
        <v>0.0013623978201635634</v>
      </c>
      <c r="I40" s="20">
        <f t="shared" si="14"/>
        <v>-0.02390438247011961</v>
      </c>
      <c r="J40" s="20">
        <f t="shared" si="15"/>
        <v>-0.005412719891745632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32.709</v>
      </c>
      <c r="E41" s="28">
        <f>'[1]МакроDelay'!L7</f>
        <v>32.3106</v>
      </c>
      <c r="F41" s="28">
        <f>'[1]МакроDelay'!Q7</f>
        <v>32.3462</v>
      </c>
      <c r="G41" s="20">
        <f>IF(ISERROR(F41/E41-1),"н/д",F41/E41-1)</f>
        <v>0.0011018055994009845</v>
      </c>
      <c r="H41" s="20">
        <f>IF(ISERROR(F41/D41-1),"н/д",F41/D41-1)</f>
        <v>-0.011091748448439298</v>
      </c>
      <c r="I41" s="20">
        <f t="shared" si="14"/>
        <v>0.06497611341764165</v>
      </c>
      <c r="J41" s="20">
        <f t="shared" si="15"/>
        <v>0.0046605157359385085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42.718</v>
      </c>
      <c r="E42" s="28">
        <f>'[1]МакроDelay'!L9</f>
        <v>42.6209</v>
      </c>
      <c r="F42" s="28">
        <f>'[1]МакроDelay'!Q9</f>
        <v>42.7229</v>
      </c>
      <c r="G42" s="20">
        <f t="shared" si="12"/>
        <v>0.002393192072434047</v>
      </c>
      <c r="H42" s="20">
        <f t="shared" si="13"/>
        <v>0.00011470574465088923</v>
      </c>
      <c r="I42" s="20">
        <f t="shared" si="14"/>
        <v>0.06200315198639772</v>
      </c>
      <c r="J42" s="20">
        <f t="shared" si="15"/>
        <v>0.02523597721735782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41453</v>
      </c>
      <c r="E43" s="37">
        <f>'[1]ЗВР-cbr'!D4</f>
        <v>41460</v>
      </c>
      <c r="F43" s="37">
        <f>'[1]ЗВР-cbr'!D3</f>
        <v>41467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514,5</v>
      </c>
      <c r="E44" s="19" t="str">
        <f>'[1]ЗВР-cbr'!L4</f>
        <v>505</v>
      </c>
      <c r="F44" s="19" t="str">
        <f>'[1]ЗВР-cbr'!L3</f>
        <v>506</v>
      </c>
      <c r="G44" s="20">
        <f>IF(ISERROR(F44/E44-1),"н/д",F44/E44-1)</f>
        <v>0.001980198019801982</v>
      </c>
      <c r="H44" s="20"/>
      <c r="I44" s="20">
        <f>IF(ISERROR(F44/C44-1),"н/д",F44/C44-1)</f>
        <v>0.016064257028112428</v>
      </c>
      <c r="J44" s="20">
        <f>IF(ISERROR(F44/B44-1),"н/д",F44/B44-1)</f>
        <v>0.15604295179346583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41463</v>
      </c>
      <c r="F45" s="37">
        <v>41470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4</v>
      </c>
      <c r="F46" s="41">
        <v>4.1</v>
      </c>
      <c r="G46" s="20">
        <f>IF(ISERROR(F46-E46),"н/д",F46-E46)/100</f>
        <v>0.0009999999999999966</v>
      </c>
      <c r="H46" s="20">
        <f>IF(ISERROR(F46-D46),"н/д",F46-D46)/100</f>
        <v>0.0029999999999999983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41345</v>
      </c>
      <c r="E47" s="43">
        <f>'[1]M2'!P23</f>
        <v>41375</v>
      </c>
      <c r="F47" s="43">
        <f>'[1]M2'!P22</f>
        <v>41406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27465.9</v>
      </c>
      <c r="E48" s="19">
        <f>'[1]M2'!Q23</f>
        <v>27841.2</v>
      </c>
      <c r="F48" s="19">
        <f>'[1]M2'!Q22</f>
        <v>28083.5</v>
      </c>
      <c r="G48" s="20"/>
      <c r="H48" s="20">
        <f>IF(ISERROR(F48/D48-1),"н/д",F48/D48-1)</f>
        <v>0.022486064538209227</v>
      </c>
      <c r="I48" s="20">
        <f>IF(ISERROR(F48/C48-1),"н/д",F48/C48-1)</f>
        <v>0.1470565410425968</v>
      </c>
      <c r="J48" s="20">
        <f>IF(ISERROR(F48/B48-1),"н/д",F48/B48-1)</f>
        <v>0.4033400126924478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102.6</v>
      </c>
      <c r="E49" s="19">
        <f>'[1]ПромПр-во'!B32</f>
        <v>100</v>
      </c>
      <c r="F49" s="19">
        <f>'[1]ПромПр-во'!B34</f>
        <v>98.6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41365</v>
      </c>
      <c r="E50" s="43">
        <v>41395</v>
      </c>
      <c r="F50" s="43">
        <v>41426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49.8039</v>
      </c>
      <c r="E51" s="19">
        <v>49.8374</v>
      </c>
      <c r="F51" s="19">
        <v>49.6455</v>
      </c>
      <c r="G51" s="20"/>
      <c r="H51" s="20">
        <f>IF(ISERROR(F51/E51-1),"н/д",F51/E51-1)</f>
        <v>-0.003850521897209802</v>
      </c>
      <c r="I51" s="20">
        <f>IF(ISERROR(F51/C51-1),"н/д",F51/C51-1)</f>
        <v>-0.02213349826272626</v>
      </c>
      <c r="J51" s="20">
        <f>IF(ISERROR(F51/B51-1),"н/д",F51/B51-1)</f>
        <v>0.3866915818934453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4790.192</v>
      </c>
      <c r="E52" s="19">
        <v>4909.188</v>
      </c>
      <c r="F52" s="19">
        <v>4949.326</v>
      </c>
      <c r="G52" s="20"/>
      <c r="H52" s="20">
        <f>IF(ISERROR(F52/E52-1),"н/д",F52/E52-1)</f>
        <v>0.008176097554218664</v>
      </c>
      <c r="I52" s="20">
        <f>IF(ISERROR(F52/C52-1),"н/д",F52/C52-1)</f>
        <v>-0.0057397720885401515</v>
      </c>
      <c r="J52" s="20">
        <f>IF(ISERROR(F52/B52-1),"н/д",F52/B52-1)</f>
        <v>0.1810675106602877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41365</v>
      </c>
      <c r="E54" s="43">
        <v>41395</v>
      </c>
      <c r="F54" s="43">
        <v>41426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1122.6</v>
      </c>
      <c r="E55" s="19">
        <f>'[1]Дох-Расх фед.б.'!J5*1</f>
        <v>891.2</v>
      </c>
      <c r="F55" s="19">
        <f>'[1]Дох-Расх фед.б.'!J4*1</f>
        <v>1142</v>
      </c>
      <c r="G55" s="20">
        <f>IF(ISERROR(F55/E55-1),"н/д",F55/E55-1)</f>
        <v>0.2814183123877916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1057.1</v>
      </c>
      <c r="E56" s="19">
        <f>'[1]Дох-Расх фед.б.'!J29*1</f>
        <v>687.2</v>
      </c>
      <c r="F56" s="19">
        <f>'[1]Дох-Расх фед.б.'!J28*1</f>
        <v>963.5</v>
      </c>
      <c r="G56" s="20">
        <f>IF(ISERROR(F56/E56-1),"н/д",F56/E56-1)</f>
        <v>0.4020663562281721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19">
        <f>B55-B56</f>
        <v>416.52000000000044</v>
      </c>
      <c r="C57" s="19">
        <f>C55-C56</f>
        <v>-12.819999999999709</v>
      </c>
      <c r="D57" s="19">
        <f>D55-D56</f>
        <v>65.5</v>
      </c>
      <c r="E57" s="19">
        <f>E55-E56</f>
        <v>204</v>
      </c>
      <c r="F57" s="19">
        <f>F55-F56</f>
        <v>178.5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41334</v>
      </c>
      <c r="E64" s="43">
        <v>41365</v>
      </c>
      <c r="F64" s="43">
        <v>41395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14396.193</v>
      </c>
      <c r="E65" s="19">
        <v>14738.946</v>
      </c>
      <c r="F65" s="19">
        <v>15210.054</v>
      </c>
      <c r="G65" s="20">
        <f>IF(ISERROR(F65/E65-1),"н/д",F65/E65-1)</f>
        <v>0.031963479613806856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5.7</v>
      </c>
      <c r="E66" s="19">
        <v>5.6</v>
      </c>
      <c r="F66" s="19">
        <v>5.2</v>
      </c>
      <c r="G66" s="20">
        <f>IF(ISERROR(F66/E66-1),"н/д",F66/E66-1)</f>
        <v>-0.07142857142857129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2013-07-25T09:10:07Z</dcterms:created>
  <dcterms:modified xsi:type="dcterms:W3CDTF">2013-07-25T09:11:46Z</dcterms:modified>
  <cp:category/>
  <cp:version/>
  <cp:contentType/>
  <cp:contentStatus/>
</cp:coreProperties>
</file>