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<sst xmlns="http://schemas.openxmlformats.org/spreadsheetml/2006/main" count="95" uniqueCount="79">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</sst>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8117,80</v>
          </cell>
          <cell r="S93">
            <v>8149.400000000001</v>
          </cell>
        </row>
        <row r="101">
          <cell r="K101" t="str">
            <v>4623,23</v>
          </cell>
          <cell r="S101">
            <v>4658.879999999999</v>
          </cell>
        </row>
        <row r="105">
          <cell r="K105" t="str">
            <v>485,69</v>
          </cell>
          <cell r="S105">
            <v>493.93</v>
          </cell>
        </row>
        <row r="123">
          <cell r="K123" t="str">
            <v>1976,31</v>
          </cell>
          <cell r="S123">
            <v>2010.85</v>
          </cell>
        </row>
      </sheetData>
      <sheetData sheetId="2">
        <row r="33">
          <cell r="I33" t="str">
            <v>6565,49</v>
          </cell>
          <cell r="L33">
            <v>6554.79</v>
          </cell>
        </row>
        <row r="34">
          <cell r="I34" t="str">
            <v>8269,87</v>
          </cell>
          <cell r="L34">
            <v>8244.910000000002</v>
          </cell>
        </row>
        <row r="144">
          <cell r="I144" t="str">
            <v>3968,84</v>
          </cell>
          <cell r="L144">
            <v>3956.02</v>
          </cell>
        </row>
      </sheetData>
      <sheetData sheetId="3">
        <row r="3">
          <cell r="D3">
            <v>41474</v>
          </cell>
          <cell r="L3" t="str">
            <v>505,7</v>
          </cell>
        </row>
        <row r="4">
          <cell r="D4">
            <v>41467</v>
          </cell>
          <cell r="L4" t="str">
            <v>506</v>
          </cell>
        </row>
        <row r="5">
          <cell r="D5">
            <v>41460</v>
          </cell>
          <cell r="L5" t="str">
            <v>505</v>
          </cell>
        </row>
      </sheetData>
      <sheetData sheetId="4">
        <row r="8">
          <cell r="C8">
            <v>6.41</v>
          </cell>
          <cell r="D8">
            <v>6.41</v>
          </cell>
          <cell r="E8">
            <v>7.35</v>
          </cell>
          <cell r="F8">
            <v>7.35</v>
          </cell>
        </row>
      </sheetData>
      <sheetData sheetId="5">
        <row r="7">
          <cell r="L7">
            <v>32.5376</v>
          </cell>
          <cell r="Q7">
            <v>32.6371</v>
          </cell>
        </row>
        <row r="9">
          <cell r="L9">
            <v>42.9919</v>
          </cell>
          <cell r="Q9">
            <v>43.3421</v>
          </cell>
        </row>
      </sheetData>
      <sheetData sheetId="6">
        <row r="84">
          <cell r="M84" t="str">
            <v>104,37</v>
          </cell>
          <cell r="P84">
            <v>104.7</v>
          </cell>
        </row>
        <row r="100">
          <cell r="M100" t="str">
            <v>473,50</v>
          </cell>
          <cell r="P100">
            <v>476</v>
          </cell>
        </row>
        <row r="103">
          <cell r="M103" t="str">
            <v>84,96</v>
          </cell>
          <cell r="P103">
            <v>85.11999999999999</v>
          </cell>
        </row>
      </sheetData>
      <sheetData sheetId="7">
        <row r="22">
          <cell r="P22">
            <v>41406</v>
          </cell>
          <cell r="Q22">
            <v>28083.5</v>
          </cell>
        </row>
        <row r="23">
          <cell r="P23">
            <v>41375</v>
          </cell>
          <cell r="Q23">
            <v>27841.2</v>
          </cell>
        </row>
        <row r="24">
          <cell r="P24">
            <v>41345</v>
          </cell>
          <cell r="Q24">
            <v>27465.9</v>
          </cell>
        </row>
      </sheetData>
      <sheetData sheetId="8">
        <row r="4">
          <cell r="J4" t="str">
            <v>1142</v>
          </cell>
        </row>
        <row r="5">
          <cell r="J5" t="str">
            <v>891,2</v>
          </cell>
        </row>
        <row r="6">
          <cell r="J6" t="str">
            <v>1122,6</v>
          </cell>
        </row>
        <row r="28">
          <cell r="J28" t="str">
            <v>963,5</v>
          </cell>
        </row>
        <row r="29">
          <cell r="J29" t="str">
            <v>687,2</v>
          </cell>
        </row>
        <row r="30">
          <cell r="J30" t="str">
            <v>1057,1</v>
          </cell>
        </row>
      </sheetData>
      <sheetData sheetId="9">
        <row r="31">
          <cell r="B31">
            <v>102.6</v>
          </cell>
        </row>
        <row r="32">
          <cell r="B32">
            <v>100</v>
          </cell>
        </row>
        <row r="34">
          <cell r="B34">
            <v>98.6</v>
          </cell>
        </row>
      </sheetData>
      <sheetData sheetId="10">
        <row r="5">
          <cell r="AI5">
            <v>787.7</v>
          </cell>
          <cell r="AJ5">
            <v>775.3</v>
          </cell>
          <cell r="AK5">
            <v>581</v>
          </cell>
          <cell r="AL5">
            <v>571.3</v>
          </cell>
        </row>
      </sheetData>
      <sheetData sheetId="12">
        <row r="689">
          <cell r="C689">
            <v>106.9956</v>
          </cell>
        </row>
        <row r="694">
          <cell r="C694">
            <v>107.17</v>
          </cell>
        </row>
      </sheetData>
      <sheetData sheetId="13">
        <row r="689">
          <cell r="C689">
            <v>1325.3</v>
          </cell>
        </row>
        <row r="694">
          <cell r="C694">
            <v>1321.5</v>
          </cell>
        </row>
      </sheetData>
      <sheetData sheetId="14">
        <row r="689">
          <cell r="C689">
            <v>6824.66</v>
          </cell>
        </row>
        <row r="694">
          <cell r="C694">
            <v>6846.49</v>
          </cell>
        </row>
      </sheetData>
      <sheetData sheetId="15">
        <row r="689">
          <cell r="C689">
            <v>13800</v>
          </cell>
        </row>
        <row r="694">
          <cell r="C694">
            <v>13850</v>
          </cell>
        </row>
      </sheetData>
      <sheetData sheetId="16">
        <row r="689">
          <cell r="C689">
            <v>1799.25</v>
          </cell>
        </row>
        <row r="694">
          <cell r="C694">
            <v>1794.5</v>
          </cell>
        </row>
      </sheetData>
      <sheetData sheetId="17">
        <row r="689">
          <cell r="C689">
            <v>15.53</v>
          </cell>
        </row>
        <row r="694">
          <cell r="C694">
            <v>16.39</v>
          </cell>
        </row>
      </sheetData>
      <sheetData sheetId="18">
        <row r="689">
          <cell r="C689">
            <v>649.2</v>
          </cell>
        </row>
        <row r="694">
          <cell r="C694">
            <v>650.2</v>
          </cell>
        </row>
      </sheetData>
      <sheetData sheetId="19">
        <row r="689">
          <cell r="C689">
            <v>19632.7109</v>
          </cell>
        </row>
        <row r="694">
          <cell r="C694">
            <v>19748.19</v>
          </cell>
        </row>
      </sheetData>
      <sheetData sheetId="20">
        <row r="689">
          <cell r="C689">
            <v>49422.05</v>
          </cell>
        </row>
        <row r="694">
          <cell r="C694">
            <v>49066.75</v>
          </cell>
        </row>
      </sheetData>
      <sheetData sheetId="21">
        <row r="689">
          <cell r="C689">
            <v>13661.13</v>
          </cell>
        </row>
        <row r="694">
          <cell r="C694">
            <v>14129.98</v>
          </cell>
        </row>
      </sheetData>
      <sheetData sheetId="22">
        <row r="689">
          <cell r="C689">
            <v>1691.65</v>
          </cell>
        </row>
        <row r="694">
          <cell r="C694">
            <v>1690.25</v>
          </cell>
        </row>
      </sheetData>
      <sheetData sheetId="23">
        <row r="689">
          <cell r="C689">
            <v>3613.16</v>
          </cell>
        </row>
        <row r="694">
          <cell r="C694">
            <v>3605.19</v>
          </cell>
        </row>
      </sheetData>
      <sheetData sheetId="24">
        <row r="689">
          <cell r="C689">
            <v>15558.83</v>
          </cell>
        </row>
        <row r="694">
          <cell r="C694">
            <v>15555.61</v>
          </cell>
        </row>
      </sheetData>
      <sheetData sheetId="25">
        <row r="689">
          <cell r="C689">
            <v>1401.57</v>
          </cell>
        </row>
        <row r="694">
          <cell r="C694">
            <v>1403.14</v>
          </cell>
        </row>
      </sheetData>
      <sheetData sheetId="26">
        <row r="689">
          <cell r="C689">
            <v>1345.69</v>
          </cell>
        </row>
        <row r="694">
          <cell r="C694">
            <v>1348.37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41484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41481</v>
      </c>
      <c r="F4" s="14">
        <f>I1</f>
        <v>41484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1276.85</v>
      </c>
      <c r="E6" s="19">
        <f>'[1]РТС'!C694</f>
        <v>1348.37</v>
      </c>
      <c r="F6" s="19">
        <f>'[1]РТС'!C689</f>
        <v>1345.69</v>
      </c>
      <c r="G6" s="20">
        <f>IF(ISERROR(F6/E6-1),"н/д",F6/E6-1)</f>
        <v>-0.001987585010049031</v>
      </c>
      <c r="H6" s="20">
        <f>IF(ISERROR(F6/D6-1),"н/д",F6/D6-1)</f>
        <v>0.053913928809179</v>
      </c>
      <c r="I6" s="20">
        <f>IF(ISERROR(F6/C6-1),"н/д",F6/C6-1)</f>
        <v>-0.14618996256582695</v>
      </c>
      <c r="J6" s="20">
        <f>IF(ISERROR(F6/B6-1),"н/д",F6/B6-1)</f>
        <v>-0.059085141087977244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1336.17</v>
      </c>
      <c r="E7" s="19">
        <f>'[1]ММВБ'!C694</f>
        <v>1403.14</v>
      </c>
      <c r="F7" s="19">
        <f>'[1]ММВБ'!C689</f>
        <v>1401.57</v>
      </c>
      <c r="G7" s="20">
        <f>IF(ISERROR(F7/E7-1),"н/д",F7/E7-1)</f>
        <v>-0.0011189189959662782</v>
      </c>
      <c r="H7" s="20">
        <f>IF(ISERROR(F7/D7-1),"н/д",F7/D7-1)</f>
        <v>0.0489458676665393</v>
      </c>
      <c r="I7" s="20">
        <f>IF(ISERROR(F7/C7-1),"н/д",F7/C7-1)</f>
        <v>-0.07476135778508342</v>
      </c>
      <c r="J7" s="20">
        <f>IF(ISERROR(F7/B7-1),"н/д",F7/B7-1)</f>
        <v>-0.03230366667123141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(США)'!C694</f>
        <v>15555.61</v>
      </c>
      <c r="F9" s="19">
        <f>'[1]DJIA (США)'!C689</f>
        <v>15558.83</v>
      </c>
      <c r="G9" s="20">
        <f aca="true" t="shared" si="0" ref="G9:G15">IF(ISERROR(F9/E9-1),"н/д",F9/E9-1)</f>
        <v>0.0002069992755024952</v>
      </c>
      <c r="H9" s="20">
        <f>IF(ISERROR(F9/D9-1),"н/д",F9/D9-1)</f>
        <v>0.04354442775124756</v>
      </c>
      <c r="I9" s="20">
        <f>IF(ISERROR(F9/C9-1),"н/д",F9/C9-1)</f>
        <v>0.16246958187546734</v>
      </c>
      <c r="J9" s="20">
        <f aca="true" t="shared" si="1" ref="J9:J15">IF(ISERROR(F9/B9-1),"н/д",F9/B9-1)</f>
        <v>0.25881151707175754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(США)'!C694</f>
        <v>3605.19</v>
      </c>
      <c r="F10" s="19">
        <f>'[1]NASDAQ Composite (США)'!C689</f>
        <v>3613.16</v>
      </c>
      <c r="G10" s="20">
        <f t="shared" si="0"/>
        <v>0.002210701793802672</v>
      </c>
      <c r="H10" s="20">
        <f aca="true" t="shared" si="2" ref="H10:H15">IF(ISERROR(F10/D10-1),"н/д",F10/D10-1)</f>
        <v>0.06167927716153665</v>
      </c>
      <c r="I10" s="20">
        <f aca="true" t="shared" si="3" ref="I10:I15">IF(ISERROR(F10/C10-1),"н/д",F10/C10-1)</f>
        <v>0.1659830709207728</v>
      </c>
      <c r="J10" s="20">
        <f t="shared" si="1"/>
        <v>0.3511147072361538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(США)'!C694</f>
        <v>1690.25</v>
      </c>
      <c r="F11" s="19">
        <f>'[1]S&amp;P500 (США)'!C689</f>
        <v>1691.65</v>
      </c>
      <c r="G11" s="20">
        <f t="shared" si="0"/>
        <v>0.0008282798402603486</v>
      </c>
      <c r="H11" s="20">
        <f>IF(ISERROR(F11/D11-1),"н/д",F11/D11-1)</f>
        <v>0.05314764549144613</v>
      </c>
      <c r="I11" s="20">
        <f t="shared" si="3"/>
        <v>0.15716640786926517</v>
      </c>
      <c r="J11" s="20">
        <f t="shared" si="1"/>
        <v>0.3238643936909502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3767.48</v>
      </c>
      <c r="E12" s="19">
        <f>'[1]евр-индексы'!L144</f>
        <v>3956.02</v>
      </c>
      <c r="F12" s="19">
        <f>'[1]евр-индексы'!I144*1</f>
        <v>3968.84</v>
      </c>
      <c r="G12" s="20">
        <f t="shared" si="0"/>
        <v>0.0032406307349306385</v>
      </c>
      <c r="H12" s="20">
        <f t="shared" si="2"/>
        <v>0.05344686634036555</v>
      </c>
      <c r="I12" s="20">
        <f t="shared" si="3"/>
        <v>0.0710413186564085</v>
      </c>
      <c r="J12" s="20">
        <f t="shared" si="1"/>
        <v>0.2650253716500497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7983.92</v>
      </c>
      <c r="E13" s="19">
        <f>'[1]евр-индексы'!L34</f>
        <v>8244.910000000002</v>
      </c>
      <c r="F13" s="19">
        <f>'[1]евр-индексы'!I34*1</f>
        <v>8269.87</v>
      </c>
      <c r="G13" s="20">
        <f t="shared" si="0"/>
        <v>0.0030273223115835357</v>
      </c>
      <c r="H13" s="20">
        <f t="shared" si="2"/>
        <v>0.03581573963666984</v>
      </c>
      <c r="I13" s="20">
        <f t="shared" si="3"/>
        <v>0.07459104476060419</v>
      </c>
      <c r="J13" s="20">
        <f t="shared" si="1"/>
        <v>0.3651335772014159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6307.78</v>
      </c>
      <c r="E14" s="19">
        <f>'[1]евр-индексы'!L33</f>
        <v>6554.79</v>
      </c>
      <c r="F14" s="19">
        <f>'[1]евр-индексы'!I33*1</f>
        <v>6565.49</v>
      </c>
      <c r="G14" s="20">
        <f t="shared" si="0"/>
        <v>0.001632394020250727</v>
      </c>
      <c r="H14" s="20">
        <f t="shared" si="2"/>
        <v>0.040855895418039356</v>
      </c>
      <c r="I14" s="20">
        <f t="shared" si="3"/>
        <v>0.08462589394422482</v>
      </c>
      <c r="J14" s="20">
        <f t="shared" si="1"/>
        <v>0.16209944634032358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'[1]Япония'!C694</f>
        <v>14129.98</v>
      </c>
      <c r="F15" s="19">
        <f>'[1]Япония'!C689</f>
        <v>13661.13</v>
      </c>
      <c r="G15" s="20">
        <f t="shared" si="0"/>
        <v>-0.03318122177101457</v>
      </c>
      <c r="H15" s="20">
        <f t="shared" si="2"/>
        <v>-0.013814834867352577</v>
      </c>
      <c r="I15" s="20">
        <f t="shared" si="3"/>
        <v>0.30006204760916866</v>
      </c>
      <c r="J15" s="20">
        <f t="shared" si="1"/>
        <v>0.6281903306238468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'[1]азия-индексы'!S93*1</f>
        <v>8149.400000000001</v>
      </c>
      <c r="F17" s="19">
        <f>'[1]азия-индексы'!K93*1</f>
        <v>8117.8</v>
      </c>
      <c r="G17" s="20">
        <f aca="true" t="shared" si="4" ref="G17:G22">IF(ISERROR(F17/E17-1),"н/д",F17/E17-1)</f>
        <v>-0.0038775860799568074</v>
      </c>
      <c r="H17" s="20">
        <f aca="true" t="shared" si="5" ref="H17:H22">IF(ISERROR(F17/D17-1),"н/д",F17/D17-1)</f>
        <v>0.010179193628671035</v>
      </c>
      <c r="I17" s="20">
        <f aca="true" t="shared" si="6" ref="I17:I22">IF(ISERROR(F17/C17-1),"н/д",F17/C17-1)</f>
        <v>0.05130244014887975</v>
      </c>
      <c r="J17" s="20">
        <f aca="true" t="shared" si="7" ref="J17:J22">IF(ISERROR(F17/B17-1),"н/д",F17/B17-1)</f>
        <v>0.14447401960231443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480.03999999999996</v>
      </c>
      <c r="E18" s="19">
        <f>'[1]азия-индексы'!S105</f>
        <v>493.93</v>
      </c>
      <c r="F18" s="19">
        <f>'[1]азия-индексы'!K105*1</f>
        <v>485.69</v>
      </c>
      <c r="G18" s="20">
        <f t="shared" si="4"/>
        <v>-0.016682525863988884</v>
      </c>
      <c r="H18" s="20">
        <f t="shared" si="5"/>
        <v>0.01176985251229068</v>
      </c>
      <c r="I18" s="20">
        <f>IF(ISERROR(F18/C18-1),"н/д",F18/C18-1)</f>
        <v>0.0861660255836838</v>
      </c>
      <c r="J18" s="20">
        <f t="shared" si="7"/>
        <v>0.4313627254509018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19577.39</v>
      </c>
      <c r="E19" s="19">
        <f>'[1]Индия'!C694</f>
        <v>19748.19</v>
      </c>
      <c r="F19" s="19">
        <f>'[1]Индия'!C689</f>
        <v>19632.7109</v>
      </c>
      <c r="G19" s="20">
        <f t="shared" si="4"/>
        <v>-0.005847578942677845</v>
      </c>
      <c r="H19" s="20">
        <f t="shared" si="5"/>
        <v>0.0028257546077388174</v>
      </c>
      <c r="I19" s="20">
        <f t="shared" si="6"/>
        <v>-0.005562060972966076</v>
      </c>
      <c r="J19" s="20">
        <f t="shared" si="7"/>
        <v>0.2414200757269176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4777.45</v>
      </c>
      <c r="E20" s="19">
        <f>'[1]азия-индексы'!S101</f>
        <v>4658.879999999999</v>
      </c>
      <c r="F20" s="19">
        <f>'[1]азия-индексы'!K101*1</f>
        <v>4623.23</v>
      </c>
      <c r="G20" s="20">
        <f t="shared" si="4"/>
        <v>-0.0076520537124801224</v>
      </c>
      <c r="H20" s="20">
        <f t="shared" si="5"/>
        <v>-0.032280819265507854</v>
      </c>
      <c r="I20" s="20">
        <f t="shared" si="6"/>
        <v>0.05119040310680312</v>
      </c>
      <c r="J20" s="20">
        <f>IF(ISERROR(F20/B20-1),"н/д",F20/B20-1)</f>
        <v>0.18877520846886253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'[1]азия-индексы'!S123</f>
        <v>2010.85</v>
      </c>
      <c r="F21" s="19">
        <f>'[1]азия-индексы'!K123*1</f>
        <v>1976.31</v>
      </c>
      <c r="G21" s="20">
        <f t="shared" si="4"/>
        <v>-0.01717681577442376</v>
      </c>
      <c r="H21" s="20">
        <f t="shared" si="5"/>
        <v>-0.009487580441450705</v>
      </c>
      <c r="I21" s="20">
        <f t="shared" si="6"/>
        <v>-0.13170069461835543</v>
      </c>
      <c r="J21" s="20">
        <f t="shared" si="7"/>
        <v>-0.10173035229736427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'[1]Бразилия'!C694</f>
        <v>49066.75</v>
      </c>
      <c r="F22" s="19">
        <f>'[1]Бразилия'!C689</f>
        <v>49422.05</v>
      </c>
      <c r="G22" s="20">
        <f t="shared" si="4"/>
        <v>0.007241156180101571</v>
      </c>
      <c r="H22" s="20">
        <f t="shared" si="5"/>
        <v>0.04140410513657278</v>
      </c>
      <c r="I22" s="20">
        <f t="shared" si="6"/>
        <v>-0.20200188786056572</v>
      </c>
      <c r="J22" s="20">
        <f t="shared" si="7"/>
        <v>-0.1566256322272368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102.49</v>
      </c>
      <c r="E24" s="19">
        <f>'[1]нефть Brent'!C694</f>
        <v>107.17</v>
      </c>
      <c r="F24" s="29">
        <f>'[1]нефть Brent'!C689</f>
        <v>106.9956</v>
      </c>
      <c r="G24" s="20">
        <f>IF(ISERROR(F24/E24-1),"н/д",F24/E24-1)</f>
        <v>-0.0016273210786601489</v>
      </c>
      <c r="H24" s="20">
        <f aca="true" t="shared" si="8" ref="H24:H33">IF(ISERROR(F24/D24-1),"н/д",F24/D24-1)</f>
        <v>0.043961362084105726</v>
      </c>
      <c r="I24" s="20">
        <f aca="true" t="shared" si="9" ref="I24:I33">IF(ISERROR(F24/C24-1),"н/д",F24/C24-1)</f>
        <v>-0.03624932444604578</v>
      </c>
      <c r="J24" s="20">
        <f>IF(ISERROR(F24/B24-1),"н/д",F24/B24-1)</f>
        <v>-0.048505113383726206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97.99</v>
      </c>
      <c r="E25" s="19">
        <f>'[1]сырье'!P84</f>
        <v>104.7</v>
      </c>
      <c r="F25" s="29">
        <f>'[1]сырье'!M84*1</f>
        <v>104.37</v>
      </c>
      <c r="G25" s="20">
        <f aca="true" t="shared" si="10" ref="G25:G33">IF(ISERROR(F25/E25-1),"н/д",F25/E25-1)</f>
        <v>-0.003151862464183419</v>
      </c>
      <c r="H25" s="20">
        <f t="shared" si="8"/>
        <v>0.06510868455964913</v>
      </c>
      <c r="I25" s="20">
        <f t="shared" si="9"/>
        <v>0.12033061399742384</v>
      </c>
      <c r="J25" s="20">
        <f aca="true" t="shared" si="11" ref="J25:J31">IF(ISERROR(F25/B25-1),"н/д",F25/B25-1)</f>
        <v>0.03020432336393264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1255.7</v>
      </c>
      <c r="E26" s="19">
        <f>'[1]Золото'!C694</f>
        <v>1321.5</v>
      </c>
      <c r="F26" s="19">
        <f>'[1]Золото'!C689</f>
        <v>1325.3</v>
      </c>
      <c r="G26" s="20">
        <f t="shared" si="10"/>
        <v>0.002875520242149099</v>
      </c>
      <c r="H26" s="20">
        <f t="shared" si="8"/>
        <v>0.0554272517321015</v>
      </c>
      <c r="I26" s="20">
        <f t="shared" si="9"/>
        <v>-0.2026831909517507</v>
      </c>
      <c r="J26" s="20">
        <f t="shared" si="11"/>
        <v>-0.17586090570842305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6960.03</v>
      </c>
      <c r="E27" s="19">
        <f>'[1]Медь'!C694</f>
        <v>6846.49</v>
      </c>
      <c r="F27" s="19">
        <f>'[1]Медь'!C689</f>
        <v>6824.66</v>
      </c>
      <c r="G27" s="20">
        <f t="shared" si="10"/>
        <v>-0.0031884951266999417</v>
      </c>
      <c r="H27" s="20">
        <f t="shared" si="8"/>
        <v>-0.019449628809071196</v>
      </c>
      <c r="I27" s="20">
        <f t="shared" si="9"/>
        <v>-0.1569727080250315</v>
      </c>
      <c r="J27" s="20">
        <f t="shared" si="11"/>
        <v>-0.09378989934303283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13965</v>
      </c>
      <c r="E28" s="19">
        <f>'[1]Никель'!C694</f>
        <v>13850</v>
      </c>
      <c r="F28" s="19">
        <f>'[1]Никель'!C689</f>
        <v>13800</v>
      </c>
      <c r="G28" s="20">
        <f t="shared" si="10"/>
        <v>-0.0036101083032491488</v>
      </c>
      <c r="H28" s="20">
        <f t="shared" si="8"/>
        <v>-0.011815252416756183</v>
      </c>
      <c r="I28" s="20">
        <f t="shared" si="9"/>
        <v>-0.20346320346320346</v>
      </c>
      <c r="J28" s="20">
        <f t="shared" si="11"/>
        <v>-0.2774894819466248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1827.5</v>
      </c>
      <c r="E29" s="19">
        <f>'[1]Алюминий'!C694</f>
        <v>1794.5</v>
      </c>
      <c r="F29" s="19">
        <f>'[1]Алюминий'!C689</f>
        <v>1799.25</v>
      </c>
      <c r="G29" s="20">
        <f t="shared" si="10"/>
        <v>0.002646976873780904</v>
      </c>
      <c r="H29" s="20">
        <f t="shared" si="8"/>
        <v>-0.015458276333789378</v>
      </c>
      <c r="I29" s="20">
        <f t="shared" si="9"/>
        <v>-0.12953555878084178</v>
      </c>
      <c r="J29" s="20">
        <f t="shared" si="11"/>
        <v>-0.14646700282752112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85.54</v>
      </c>
      <c r="E30" s="19">
        <f>'[1]сырье'!P103</f>
        <v>85.11999999999999</v>
      </c>
      <c r="F30" s="19" t="str">
        <f>'[1]сырье'!M103</f>
        <v>84,96</v>
      </c>
      <c r="G30" s="20">
        <f t="shared" si="10"/>
        <v>-0.001879699248120259</v>
      </c>
      <c r="H30" s="20">
        <f t="shared" si="8"/>
        <v>-0.006780453588964397</v>
      </c>
      <c r="I30" s="20">
        <f t="shared" si="9"/>
        <v>0.13099041533546307</v>
      </c>
      <c r="J30" s="20">
        <f t="shared" si="11"/>
        <v>-0.11903774367482378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16.92</v>
      </c>
      <c r="E31" s="19">
        <f>'[1]Сахар'!C694</f>
        <v>16.39</v>
      </c>
      <c r="F31" s="19">
        <f>'[1]Сахар'!C689</f>
        <v>15.53</v>
      </c>
      <c r="G31" s="20">
        <f t="shared" si="10"/>
        <v>-0.05247101891397199</v>
      </c>
      <c r="H31" s="20">
        <f t="shared" si="8"/>
        <v>-0.08215130023640671</v>
      </c>
      <c r="I31" s="20">
        <f t="shared" si="9"/>
        <v>-0.17656415694591732</v>
      </c>
      <c r="J31" s="20">
        <f t="shared" si="11"/>
        <v>-0.3331902103907256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501.25</v>
      </c>
      <c r="E32" s="19">
        <f>'[1]сырье'!P100</f>
        <v>476</v>
      </c>
      <c r="F32" s="19">
        <f>'[1]сырье'!M100*1</f>
        <v>473.5</v>
      </c>
      <c r="G32" s="20">
        <f t="shared" si="10"/>
        <v>-0.005252100840336116</v>
      </c>
      <c r="H32" s="20">
        <f t="shared" si="8"/>
        <v>-0.055361596009975034</v>
      </c>
      <c r="I32" s="20">
        <f t="shared" si="9"/>
        <v>-0.31252268602540834</v>
      </c>
      <c r="J32" s="20">
        <f>IF(ISERROR(F32/B32-1),"н/д",F32/B32-1)</f>
        <v>-0.27377300613496935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7934.961111111112</v>
      </c>
      <c r="E33" s="19">
        <f>'[1]Пшеница'!C694/100/0.027*E41</f>
        <v>7835.536118518518</v>
      </c>
      <c r="F33" s="19">
        <f>'[1]Пшеница'!C689/100/0.027*F41</f>
        <v>7847.409377777778</v>
      </c>
      <c r="G33" s="20">
        <f t="shared" si="10"/>
        <v>0.0015153091096342663</v>
      </c>
      <c r="H33" s="20">
        <f t="shared" si="8"/>
        <v>-0.011033668862061252</v>
      </c>
      <c r="I33" s="20">
        <f t="shared" si="9"/>
        <v>-0.07036204336596918</v>
      </c>
      <c r="J33" s="20">
        <f>IF(ISERROR(F33/B33-1),"н/д",F33/B33-1)</f>
        <v>-0.057175808156071706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41481</v>
      </c>
      <c r="F35" s="32">
        <f>I1</f>
        <v>41484</v>
      </c>
      <c r="G35" s="33"/>
      <c r="H35" s="34"/>
      <c r="I35" s="33"/>
      <c r="J35" s="35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1002.5</v>
      </c>
      <c r="E37" s="19">
        <f>'[1]ост. ср-тв на кс'!AJ5</f>
        <v>775.3</v>
      </c>
      <c r="F37" s="19">
        <f>'[1]ост. ср-тв на кс'!AI5</f>
        <v>787.7</v>
      </c>
      <c r="G37" s="20">
        <f t="shared" si="12"/>
        <v>0.015993808848187907</v>
      </c>
      <c r="H37" s="20">
        <f aca="true" t="shared" si="13" ref="H37:H42">IF(ISERROR(F37/D37-1),"н/д",F37/D37-1)</f>
        <v>-0.21426433915211962</v>
      </c>
      <c r="I37" s="20">
        <f aca="true" t="shared" si="14" ref="I37:I42">IF(ISERROR(F37/C37-1),"н/д",F37/C37-1)</f>
        <v>-0.42356384924990853</v>
      </c>
      <c r="J37" s="20">
        <f aca="true" t="shared" si="15" ref="J37:J42">IF(ISERROR(F37/B37-1),"н/д",F37/B37-1)</f>
        <v>-0.19737110250662315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773</v>
      </c>
      <c r="E38" s="19">
        <f>'[1]ост. ср-тв на кс'!AL5</f>
        <v>571.3</v>
      </c>
      <c r="F38" s="19">
        <f>'[1]ост. ср-тв на кс'!AK5</f>
        <v>581</v>
      </c>
      <c r="G38" s="20">
        <f t="shared" si="12"/>
        <v>0.016978820234552883</v>
      </c>
      <c r="H38" s="20">
        <f t="shared" si="13"/>
        <v>-0.2483829236739974</v>
      </c>
      <c r="I38" s="20">
        <f t="shared" si="14"/>
        <v>-0.40822978203300053</v>
      </c>
      <c r="J38" s="20">
        <f t="shared" si="15"/>
        <v>-0.21006118286879671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6.53</v>
      </c>
      <c r="E39" s="28">
        <f>'[1]mibid-mibor'!C8</f>
        <v>6.41</v>
      </c>
      <c r="F39" s="28">
        <f>'[1]mibid-mibor'!D8</f>
        <v>6.41</v>
      </c>
      <c r="G39" s="20">
        <f t="shared" si="12"/>
        <v>0</v>
      </c>
      <c r="H39" s="20">
        <f t="shared" si="13"/>
        <v>-0.018376722817764146</v>
      </c>
      <c r="I39" s="20">
        <f t="shared" si="14"/>
        <v>-0.0432835820895523</v>
      </c>
      <c r="J39" s="20">
        <f t="shared" si="15"/>
        <v>0.009448818897637823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7.34</v>
      </c>
      <c r="E40" s="28">
        <f>'[1]mibid-mibor'!E8</f>
        <v>7.35</v>
      </c>
      <c r="F40" s="28">
        <f>'[1]mibid-mibor'!F8</f>
        <v>7.35</v>
      </c>
      <c r="G40" s="20">
        <f t="shared" si="12"/>
        <v>0</v>
      </c>
      <c r="H40" s="20">
        <f t="shared" si="13"/>
        <v>0.0013623978201635634</v>
      </c>
      <c r="I40" s="20">
        <f t="shared" si="14"/>
        <v>-0.02390438247011961</v>
      </c>
      <c r="J40" s="20">
        <f t="shared" si="15"/>
        <v>-0.005412719891745632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32.709</v>
      </c>
      <c r="E41" s="28">
        <f>'[1]МакроDelay'!L7</f>
        <v>32.5376</v>
      </c>
      <c r="F41" s="28">
        <f>'[1]МакроDelay'!Q7</f>
        <v>32.6371</v>
      </c>
      <c r="G41" s="20">
        <f>IF(ISERROR(F41/E41-1),"н/д",F41/E41-1)</f>
        <v>0.0030580005900864293</v>
      </c>
      <c r="H41" s="20">
        <f>IF(ISERROR(F41/D41-1),"н/д",F41/D41-1)</f>
        <v>-0.002198171757008982</v>
      </c>
      <c r="I41" s="20">
        <f t="shared" si="14"/>
        <v>0.07455379337365464</v>
      </c>
      <c r="J41" s="20">
        <f t="shared" si="15"/>
        <v>0.013695757712664625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42.718</v>
      </c>
      <c r="E42" s="28">
        <f>'[1]МакроDelay'!L9</f>
        <v>42.9919</v>
      </c>
      <c r="F42" s="28">
        <f>'[1]МакроDelay'!Q9</f>
        <v>43.3421</v>
      </c>
      <c r="G42" s="20">
        <f t="shared" si="12"/>
        <v>0.008145720472926277</v>
      </c>
      <c r="H42" s="20">
        <f t="shared" si="13"/>
        <v>0.014609766374830357</v>
      </c>
      <c r="I42" s="20">
        <f t="shared" si="14"/>
        <v>0.07739518650910049</v>
      </c>
      <c r="J42" s="20">
        <f t="shared" si="15"/>
        <v>0.040095130437129534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41460</v>
      </c>
      <c r="E43" s="37">
        <f>'[1]ЗВР-cbr'!D4</f>
        <v>41467</v>
      </c>
      <c r="F43" s="37">
        <f>'[1]ЗВР-cbr'!D3</f>
        <v>41474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505</v>
      </c>
      <c r="E44" s="19" t="str">
        <f>'[1]ЗВР-cbr'!L4</f>
        <v>506</v>
      </c>
      <c r="F44" s="19" t="str">
        <f>'[1]ЗВР-cbr'!L3</f>
        <v>505,7</v>
      </c>
      <c r="G44" s="20">
        <f>IF(ISERROR(F44/E44-1),"н/д",F44/E44-1)</f>
        <v>-0.0005928853754940677</v>
      </c>
      <c r="H44" s="20"/>
      <c r="I44" s="20">
        <f>IF(ISERROR(F44/C44-1),"н/д",F44/C44-1)</f>
        <v>0.015461847389558248</v>
      </c>
      <c r="J44" s="20">
        <f>IF(ISERROR(F44/B44-1),"н/д",F44/B44-1)</f>
        <v>0.15535755083390446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41470</v>
      </c>
      <c r="F45" s="37">
        <v>41477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4.1</v>
      </c>
      <c r="F46" s="41">
        <v>4.3</v>
      </c>
      <c r="G46" s="20">
        <f>IF(ISERROR(F46-E46),"н/д",F46-E46)/100</f>
        <v>0.0020000000000000018</v>
      </c>
      <c r="H46" s="20">
        <f>IF(ISERROR(F46-D46),"н/д",F46-D46)/100</f>
        <v>0.005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41345</v>
      </c>
      <c r="E47" s="43">
        <f>'[1]M2'!P23</f>
        <v>41375</v>
      </c>
      <c r="F47" s="43">
        <f>'[1]M2'!P22</f>
        <v>41406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27465.9</v>
      </c>
      <c r="E48" s="19">
        <f>'[1]M2'!Q23</f>
        <v>27841.2</v>
      </c>
      <c r="F48" s="19">
        <f>'[1]M2'!Q22</f>
        <v>28083.5</v>
      </c>
      <c r="G48" s="20"/>
      <c r="H48" s="20">
        <f>IF(ISERROR(F48/D48-1),"н/д",F48/D48-1)</f>
        <v>0.022486064538209227</v>
      </c>
      <c r="I48" s="20">
        <f>IF(ISERROR(F48/C48-1),"н/д",F48/C48-1)</f>
        <v>0.1470565410425968</v>
      </c>
      <c r="J48" s="20">
        <f>IF(ISERROR(F48/B48-1),"н/д",F48/B48-1)</f>
        <v>0.4033400126924478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102.6</v>
      </c>
      <c r="E49" s="19">
        <f>'[1]ПромПр-во'!B32</f>
        <v>100</v>
      </c>
      <c r="F49" s="19">
        <f>'[1]ПромПр-во'!B34</f>
        <v>98.6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41365</v>
      </c>
      <c r="E50" s="43">
        <v>41395</v>
      </c>
      <c r="F50" s="43">
        <v>41426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49.8039</v>
      </c>
      <c r="E51" s="19">
        <v>49.8374</v>
      </c>
      <c r="F51" s="19">
        <v>49.6455</v>
      </c>
      <c r="G51" s="20"/>
      <c r="H51" s="20">
        <f>IF(ISERROR(F51/E51-1),"н/д",F51/E51-1)</f>
        <v>-0.003850521897209802</v>
      </c>
      <c r="I51" s="20">
        <f>IF(ISERROR(F51/C51-1),"н/д",F51/C51-1)</f>
        <v>-0.02213349826272626</v>
      </c>
      <c r="J51" s="20">
        <f>IF(ISERROR(F51/B51-1),"н/д",F51/B51-1)</f>
        <v>0.3866915818934453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4790.192</v>
      </c>
      <c r="E52" s="19">
        <v>4909.188</v>
      </c>
      <c r="F52" s="19">
        <v>4949.326</v>
      </c>
      <c r="G52" s="20"/>
      <c r="H52" s="20">
        <f>IF(ISERROR(F52/E52-1),"н/д",F52/E52-1)</f>
        <v>0.008176097554218664</v>
      </c>
      <c r="I52" s="20">
        <f>IF(ISERROR(F52/C52-1),"н/д",F52/C52-1)</f>
        <v>-0.0057397720885401515</v>
      </c>
      <c r="J52" s="20">
        <f>IF(ISERROR(F52/B52-1),"н/д",F52/B52-1)</f>
        <v>0.1810675106602877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41365</v>
      </c>
      <c r="E54" s="43">
        <v>41395</v>
      </c>
      <c r="F54" s="43">
        <v>41426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1122.6</v>
      </c>
      <c r="E55" s="19">
        <f>'[1]Дох-Расх фед.б.'!J5*1</f>
        <v>891.2</v>
      </c>
      <c r="F55" s="19">
        <f>'[1]Дох-Расх фед.б.'!J4*1</f>
        <v>1142</v>
      </c>
      <c r="G55" s="20">
        <f>IF(ISERROR(F55/E55-1),"н/д",F55/E55-1)</f>
        <v>0.2814183123877916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1057.1</v>
      </c>
      <c r="E56" s="19">
        <f>'[1]Дох-Расх фед.б.'!J29*1</f>
        <v>687.2</v>
      </c>
      <c r="F56" s="19">
        <f>'[1]Дох-Расх фед.б.'!J28*1</f>
        <v>963.5</v>
      </c>
      <c r="G56" s="20">
        <f>IF(ISERROR(F56/E56-1),"н/д",F56/E56-1)</f>
        <v>0.4020663562281721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19">
        <f>B55-B56</f>
        <v>416.52000000000044</v>
      </c>
      <c r="C57" s="19">
        <f>C55-C56</f>
        <v>-12.819999999999709</v>
      </c>
      <c r="D57" s="19">
        <f>D55-D56</f>
        <v>65.5</v>
      </c>
      <c r="E57" s="19">
        <f>E55-E56</f>
        <v>204</v>
      </c>
      <c r="F57" s="19">
        <f>F55-F56</f>
        <v>178.5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2013-07-29T09:04:18Z</dcterms:created>
  <dcterms:modified xsi:type="dcterms:W3CDTF">2013-07-29T09:05:05Z</dcterms:modified>
  <cp:category/>
  <cp:version/>
  <cp:contentType/>
  <cp:contentStatus/>
</cp:coreProperties>
</file>