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<sst xmlns="http://schemas.openxmlformats.org/spreadsheetml/2006/main" count="95" uniqueCount="79">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</sst>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8107,94</v>
          </cell>
          <cell r="S93">
            <v>8163.549999999999</v>
          </cell>
        </row>
        <row r="101">
          <cell r="K101" t="str">
            <v>4583,30</v>
          </cell>
          <cell r="S101">
            <v>4608.49</v>
          </cell>
        </row>
        <row r="105">
          <cell r="K105" t="str">
            <v>491,85</v>
          </cell>
          <cell r="S105">
            <v>488.54</v>
          </cell>
        </row>
        <row r="123">
          <cell r="K123" t="str">
            <v>1993,80</v>
          </cell>
          <cell r="S123">
            <v>1990.06</v>
          </cell>
        </row>
      </sheetData>
      <sheetData sheetId="2">
        <row r="33">
          <cell r="I33" t="str">
            <v>6617,69</v>
          </cell>
          <cell r="L33">
            <v>6570.95</v>
          </cell>
        </row>
        <row r="34">
          <cell r="I34" t="str">
            <v>8283,60</v>
          </cell>
          <cell r="L34">
            <v>8271.02</v>
          </cell>
        </row>
        <row r="144">
          <cell r="I144" t="str">
            <v>3997,07</v>
          </cell>
          <cell r="L144">
            <v>3986.61</v>
          </cell>
        </row>
      </sheetData>
      <sheetData sheetId="3">
        <row r="3">
          <cell r="D3">
            <v>41474</v>
          </cell>
          <cell r="L3" t="str">
            <v>505,7</v>
          </cell>
        </row>
        <row r="4">
          <cell r="D4">
            <v>41467</v>
          </cell>
          <cell r="L4" t="str">
            <v>506</v>
          </cell>
        </row>
        <row r="5">
          <cell r="D5">
            <v>41460</v>
          </cell>
          <cell r="L5" t="str">
            <v>505</v>
          </cell>
        </row>
      </sheetData>
      <sheetData sheetId="4">
        <row r="8">
          <cell r="C8">
            <v>6.45</v>
          </cell>
          <cell r="D8">
            <v>6.45</v>
          </cell>
          <cell r="E8">
            <v>7.33</v>
          </cell>
          <cell r="F8">
            <v>7.33</v>
          </cell>
        </row>
      </sheetData>
      <sheetData sheetId="5">
        <row r="7">
          <cell r="L7">
            <v>32.8901</v>
          </cell>
          <cell r="Q7">
            <v>33.033</v>
          </cell>
        </row>
        <row r="9">
          <cell r="L9">
            <v>43.609</v>
          </cell>
          <cell r="Q9">
            <v>43.7786</v>
          </cell>
        </row>
      </sheetData>
      <sheetData sheetId="6">
        <row r="84">
          <cell r="M84" t="str">
            <v>103,45</v>
          </cell>
          <cell r="P84">
            <v>103.08</v>
          </cell>
        </row>
        <row r="100">
          <cell r="M100" t="str">
            <v>476,00</v>
          </cell>
          <cell r="P100">
            <v>477.5</v>
          </cell>
        </row>
        <row r="103">
          <cell r="M103" t="str">
            <v>85,08</v>
          </cell>
          <cell r="P103">
            <v>85.14</v>
          </cell>
        </row>
      </sheetData>
      <sheetData sheetId="7">
        <row r="22">
          <cell r="P22">
            <v>41436</v>
          </cell>
          <cell r="Q22">
            <v>28506.1</v>
          </cell>
        </row>
        <row r="23">
          <cell r="P23">
            <v>41406</v>
          </cell>
          <cell r="Q23">
            <v>28083.5</v>
          </cell>
        </row>
        <row r="24">
          <cell r="P24">
            <v>41375</v>
          </cell>
          <cell r="Q24">
            <v>27841.2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3">
          <cell r="B33">
            <v>102.3</v>
          </cell>
        </row>
        <row r="34">
          <cell r="B34">
            <v>98.6</v>
          </cell>
        </row>
        <row r="35">
          <cell r="B35">
            <v>100.1</v>
          </cell>
        </row>
      </sheetData>
      <sheetData sheetId="10">
        <row r="5">
          <cell r="AI5">
            <v>1035</v>
          </cell>
          <cell r="AJ5">
            <v>823.8</v>
          </cell>
          <cell r="AK5">
            <v>811.4</v>
          </cell>
          <cell r="AL5">
            <v>611.8</v>
          </cell>
        </row>
      </sheetData>
      <sheetData sheetId="12">
        <row r="689">
          <cell r="C689">
            <v>106.2185</v>
          </cell>
        </row>
        <row r="694">
          <cell r="C694">
            <v>106.91</v>
          </cell>
        </row>
      </sheetData>
      <sheetData sheetId="13">
        <row r="689">
          <cell r="C689">
            <v>1330.81</v>
          </cell>
        </row>
        <row r="694">
          <cell r="C694">
            <v>1324</v>
          </cell>
        </row>
      </sheetData>
      <sheetData sheetId="14">
        <row r="689">
          <cell r="C689">
            <v>6775.88</v>
          </cell>
        </row>
        <row r="694">
          <cell r="C694">
            <v>6706.5</v>
          </cell>
        </row>
      </sheetData>
      <sheetData sheetId="15">
        <row r="689">
          <cell r="C689">
            <v>13701</v>
          </cell>
        </row>
        <row r="694">
          <cell r="C694">
            <v>13525</v>
          </cell>
        </row>
      </sheetData>
      <sheetData sheetId="16">
        <row r="689">
          <cell r="C689">
            <v>1784</v>
          </cell>
        </row>
        <row r="694">
          <cell r="C694">
            <v>1776</v>
          </cell>
        </row>
      </sheetData>
      <sheetData sheetId="17">
        <row r="689">
          <cell r="C689">
            <v>16</v>
          </cell>
        </row>
        <row r="694">
          <cell r="C694">
            <v>16.92</v>
          </cell>
        </row>
      </sheetData>
      <sheetData sheetId="18">
        <row r="689">
          <cell r="C689">
            <v>657.6</v>
          </cell>
        </row>
        <row r="694">
          <cell r="C694">
            <v>655.2</v>
          </cell>
        </row>
      </sheetData>
      <sheetData sheetId="19">
        <row r="689">
          <cell r="C689">
            <v>19300.8907</v>
          </cell>
        </row>
        <row r="694">
          <cell r="C694">
            <v>19348.34</v>
          </cell>
        </row>
      </sheetData>
      <sheetData sheetId="20">
        <row r="689">
          <cell r="C689">
            <v>48561.78</v>
          </cell>
        </row>
        <row r="694">
          <cell r="C694">
            <v>49212.33</v>
          </cell>
        </row>
      </sheetData>
      <sheetData sheetId="21">
        <row r="689">
          <cell r="C689">
            <v>13668.32</v>
          </cell>
        </row>
        <row r="694">
          <cell r="C694">
            <v>13869.82</v>
          </cell>
        </row>
      </sheetData>
      <sheetData sheetId="22">
        <row r="689">
          <cell r="C689">
            <v>1685.96</v>
          </cell>
        </row>
        <row r="694">
          <cell r="C694">
            <v>1685.33</v>
          </cell>
        </row>
      </sheetData>
      <sheetData sheetId="23">
        <row r="689">
          <cell r="C689">
            <v>3616.47</v>
          </cell>
        </row>
        <row r="694">
          <cell r="C694">
            <v>3599.14</v>
          </cell>
        </row>
      </sheetData>
      <sheetData sheetId="24">
        <row r="689">
          <cell r="C689">
            <v>15520.59</v>
          </cell>
        </row>
        <row r="694">
          <cell r="C694">
            <v>15521.97</v>
          </cell>
        </row>
      </sheetData>
      <sheetData sheetId="25">
        <row r="689">
          <cell r="C689">
            <v>1381.78</v>
          </cell>
        </row>
        <row r="694">
          <cell r="C694">
            <v>1387.31</v>
          </cell>
        </row>
      </sheetData>
      <sheetData sheetId="26">
        <row r="689">
          <cell r="C689">
            <v>1318.9</v>
          </cell>
        </row>
        <row r="694">
          <cell r="C694">
            <v>1326.41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41486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41485</v>
      </c>
      <c r="F4" s="14">
        <f>I1</f>
        <v>41486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'[1]РТС'!C694</f>
        <v>1326.41</v>
      </c>
      <c r="F6" s="19">
        <f>'[1]РТС'!C689</f>
        <v>1318.9</v>
      </c>
      <c r="G6" s="20">
        <f>IF(ISERROR(F6/E6-1),"н/д",F6/E6-1)</f>
        <v>-0.005661899412700455</v>
      </c>
      <c r="H6" s="20">
        <f>IF(ISERROR(F6/D6-1),"н/д",F6/D6-1)</f>
        <v>0.03293260758898864</v>
      </c>
      <c r="I6" s="20">
        <f>IF(ISERROR(F6/C6-1),"н/д",F6/C6-1)</f>
        <v>-0.16318761499904821</v>
      </c>
      <c r="J6" s="20">
        <f>IF(ISERROR(F6/B6-1),"н/д",F6/B6-1)</f>
        <v>-0.07781687653243552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'[1]ММВБ'!C694</f>
        <v>1387.31</v>
      </c>
      <c r="F7" s="19">
        <f>'[1]ММВБ'!C689</f>
        <v>1381.78</v>
      </c>
      <c r="G7" s="20">
        <f>IF(ISERROR(F7/E7-1),"н/д",F7/E7-1)</f>
        <v>-0.003986131434214446</v>
      </c>
      <c r="H7" s="20">
        <f>IF(ISERROR(F7/D7-1),"н/д",F7/D7-1)</f>
        <v>0.03413487804695503</v>
      </c>
      <c r="I7" s="20">
        <f>IF(ISERROR(F7/C7-1),"н/д",F7/C7-1)</f>
        <v>-0.08782561624483431</v>
      </c>
      <c r="J7" s="20">
        <f>IF(ISERROR(F7/B7-1),"н/д",F7/B7-1)</f>
        <v>-0.0459674226281771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(США)'!C694</f>
        <v>15521.97</v>
      </c>
      <c r="F9" s="19">
        <f>'[1]DJIA (США)'!C689</f>
        <v>15520.59</v>
      </c>
      <c r="G9" s="20">
        <f aca="true" t="shared" si="0" ref="G9:G15">IF(ISERROR(F9/E9-1),"н/д",F9/E9-1)</f>
        <v>-8.890624063817576E-05</v>
      </c>
      <c r="H9" s="20">
        <f>IF(ISERROR(F9/D9-1),"н/д",F9/D9-1)</f>
        <v>0.040979637280678105</v>
      </c>
      <c r="I9" s="20">
        <f>IF(ISERROR(F9/C9-1),"н/д",F9/C9-1)</f>
        <v>0.15961250092459145</v>
      </c>
      <c r="J9" s="20">
        <f aca="true" t="shared" si="1" ref="J9:J15">IF(ISERROR(F9/B9-1),"н/д",F9/B9-1)</f>
        <v>0.25571764996138846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(США)'!C694</f>
        <v>3599.14</v>
      </c>
      <c r="F10" s="19">
        <f>'[1]NASDAQ Composite (США)'!C689</f>
        <v>3616.47</v>
      </c>
      <c r="G10" s="20">
        <f t="shared" si="0"/>
        <v>0.004815039148240885</v>
      </c>
      <c r="H10" s="20">
        <f aca="true" t="shared" si="2" ref="H10:H15">IF(ISERROR(F10/D10-1),"н/д",F10/D10-1)</f>
        <v>0.06265187688239182</v>
      </c>
      <c r="I10" s="20">
        <f aca="true" t="shared" si="3" ref="I10:I15">IF(ISERROR(F10/C10-1),"н/д",F10/C10-1)</f>
        <v>0.16705122288878638</v>
      </c>
      <c r="J10" s="20">
        <f t="shared" si="1"/>
        <v>0.352352457482739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(США)'!C694</f>
        <v>1685.33</v>
      </c>
      <c r="F11" s="19">
        <f>'[1]S&amp;P500 (США)'!C689</f>
        <v>1685.96</v>
      </c>
      <c r="G11" s="20">
        <f t="shared" si="0"/>
        <v>0.0003738140304867521</v>
      </c>
      <c r="H11" s="20">
        <f>IF(ISERROR(F11/D11-1),"н/д",F11/D11-1)</f>
        <v>0.0496052992006375</v>
      </c>
      <c r="I11" s="20">
        <f t="shared" si="3"/>
        <v>0.1532741861562772</v>
      </c>
      <c r="J11" s="20">
        <f t="shared" si="1"/>
        <v>0.31941146997735603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'[1]евр-индексы'!L144</f>
        <v>3986.61</v>
      </c>
      <c r="F12" s="19">
        <f>'[1]евр-индексы'!I144*1</f>
        <v>3997.07</v>
      </c>
      <c r="G12" s="20">
        <f t="shared" si="0"/>
        <v>0.002623783113973932</v>
      </c>
      <c r="H12" s="20">
        <f t="shared" si="2"/>
        <v>0.06093993863272007</v>
      </c>
      <c r="I12" s="20">
        <f t="shared" si="3"/>
        <v>0.07865953869694176</v>
      </c>
      <c r="J12" s="20">
        <f t="shared" si="1"/>
        <v>0.2740233827166789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'[1]евр-индексы'!L34</f>
        <v>8271.02</v>
      </c>
      <c r="F13" s="19">
        <f>'[1]евр-индексы'!I34*1</f>
        <v>8283.6</v>
      </c>
      <c r="G13" s="20">
        <f t="shared" si="0"/>
        <v>0.0015209732294203526</v>
      </c>
      <c r="H13" s="20">
        <f t="shared" si="2"/>
        <v>0.03753544624695637</v>
      </c>
      <c r="I13" s="20">
        <f t="shared" si="3"/>
        <v>0.07637512782896727</v>
      </c>
      <c r="J13" s="20">
        <f t="shared" si="1"/>
        <v>0.3674000316940471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'[1]евр-индексы'!L33</f>
        <v>6570.95</v>
      </c>
      <c r="F14" s="19">
        <f>'[1]евр-индексы'!I33*1</f>
        <v>6617.69</v>
      </c>
      <c r="G14" s="20">
        <f t="shared" si="0"/>
        <v>0.007113126716836948</v>
      </c>
      <c r="H14" s="20">
        <f t="shared" si="2"/>
        <v>0.049131390124576235</v>
      </c>
      <c r="I14" s="20">
        <f t="shared" si="3"/>
        <v>0.0932493891690882</v>
      </c>
      <c r="J14" s="20">
        <f t="shared" si="1"/>
        <v>0.17133890769034688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'[1]Япония'!C694</f>
        <v>13869.82</v>
      </c>
      <c r="F15" s="19">
        <f>'[1]Япония'!C689</f>
        <v>13668.32</v>
      </c>
      <c r="G15" s="20">
        <f t="shared" si="0"/>
        <v>-0.014527946289137117</v>
      </c>
      <c r="H15" s="20">
        <f t="shared" si="2"/>
        <v>-0.013295794982855047</v>
      </c>
      <c r="I15" s="20">
        <f t="shared" si="3"/>
        <v>0.30074628428082817</v>
      </c>
      <c r="J15" s="20">
        <f t="shared" si="1"/>
        <v>0.6290472647484167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'[1]азия-индексы'!S93*1</f>
        <v>8163.549999999999</v>
      </c>
      <c r="F17" s="19">
        <f>'[1]азия-индексы'!K93*1</f>
        <v>8107.94</v>
      </c>
      <c r="G17" s="20">
        <f aca="true" t="shared" si="4" ref="G17:G22">IF(ISERROR(F17/E17-1),"н/д",F17/E17-1)</f>
        <v>-0.006811987431938227</v>
      </c>
      <c r="H17" s="20">
        <f aca="true" t="shared" si="5" ref="H17:H22">IF(ISERROR(F17/D17-1),"н/д",F17/D17-1)</f>
        <v>0.008952215032354438</v>
      </c>
      <c r="I17" s="20">
        <f aca="true" t="shared" si="6" ref="I17:I22">IF(ISERROR(F17/C17-1),"н/д",F17/C17-1)</f>
        <v>0.05002551264883448</v>
      </c>
      <c r="J17" s="20">
        <f aca="true" t="shared" si="7" ref="J17:J22">IF(ISERROR(F17/B17-1),"н/д",F17/B17-1)</f>
        <v>0.14308392452319452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'[1]азия-индексы'!S105</f>
        <v>488.54</v>
      </c>
      <c r="F18" s="19">
        <f>'[1]азия-индексы'!K105*1</f>
        <v>491.85</v>
      </c>
      <c r="G18" s="20">
        <f t="shared" si="4"/>
        <v>0.006775289638514703</v>
      </c>
      <c r="H18" s="20">
        <f t="shared" si="5"/>
        <v>0.024602116490292536</v>
      </c>
      <c r="I18" s="20">
        <f>IF(ISERROR(F18/C18-1),"н/д",F18/C18-1)</f>
        <v>0.09994185526433497</v>
      </c>
      <c r="J18" s="20">
        <f t="shared" si="7"/>
        <v>0.44951668041966286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'[1]Индия'!C694</f>
        <v>19348.34</v>
      </c>
      <c r="F19" s="19">
        <f>'[1]Индия'!C689</f>
        <v>19300.8907</v>
      </c>
      <c r="G19" s="20">
        <f t="shared" si="4"/>
        <v>-0.0024523705909654803</v>
      </c>
      <c r="H19" s="20">
        <f t="shared" si="5"/>
        <v>-0.014123399492986577</v>
      </c>
      <c r="I19" s="20">
        <f t="shared" si="6"/>
        <v>-0.022369449290161603</v>
      </c>
      <c r="J19" s="20">
        <f t="shared" si="7"/>
        <v>0.2204383447825824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'[1]азия-индексы'!S101</f>
        <v>4608.49</v>
      </c>
      <c r="F20" s="19">
        <f>'[1]азия-индексы'!K101*1</f>
        <v>4583.3</v>
      </c>
      <c r="G20" s="20">
        <f t="shared" si="4"/>
        <v>-0.005465998624278101</v>
      </c>
      <c r="H20" s="20">
        <f t="shared" si="5"/>
        <v>-0.04063883452469408</v>
      </c>
      <c r="I20" s="20">
        <f t="shared" si="6"/>
        <v>0.04211146202101368</v>
      </c>
      <c r="J20" s="20">
        <f>IF(ISERROR(F20/B20-1),"н/д",F20/B20-1)</f>
        <v>0.1785079723430023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'[1]азия-индексы'!S123</f>
        <v>1990.06</v>
      </c>
      <c r="F21" s="19">
        <f>'[1]азия-индексы'!K123*1</f>
        <v>1993.8</v>
      </c>
      <c r="G21" s="20">
        <f t="shared" si="4"/>
        <v>0.0018793403213972493</v>
      </c>
      <c r="H21" s="20">
        <f t="shared" si="5"/>
        <v>-0.0007217176880977005</v>
      </c>
      <c r="I21" s="20">
        <f t="shared" si="6"/>
        <v>-0.12401639668375763</v>
      </c>
      <c r="J21" s="20">
        <f t="shared" si="7"/>
        <v>-0.09378082204233396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'[1]Бразилия'!C694</f>
        <v>49212.33</v>
      </c>
      <c r="F22" s="19">
        <f>'[1]Бразилия'!C689</f>
        <v>48561.78</v>
      </c>
      <c r="G22" s="20">
        <f t="shared" si="4"/>
        <v>-0.01321924810306696</v>
      </c>
      <c r="H22" s="20">
        <f t="shared" si="5"/>
        <v>0.0232767973958814</v>
      </c>
      <c r="I22" s="20">
        <f t="shared" si="6"/>
        <v>-0.2158923241320314</v>
      </c>
      <c r="J22" s="20">
        <f t="shared" si="7"/>
        <v>-0.17130591496265302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Brent'!C694</f>
        <v>106.91</v>
      </c>
      <c r="F24" s="29">
        <f>'[1]нефть Brent'!C689</f>
        <v>106.2185</v>
      </c>
      <c r="G24" s="20">
        <f>IF(ISERROR(F24/E24-1),"н/д",F24/E24-1)</f>
        <v>-0.0064680572444111295</v>
      </c>
      <c r="H24" s="20">
        <f aca="true" t="shared" si="8" ref="H24:H33">IF(ISERROR(F24/D24-1),"н/д",F24/D24-1)</f>
        <v>0.0363791589423359</v>
      </c>
      <c r="I24" s="20">
        <f aca="true" t="shared" si="9" ref="I24:I33">IF(ISERROR(F24/C24-1),"н/д",F24/C24-1)</f>
        <v>-0.04324896415060342</v>
      </c>
      <c r="J24" s="20">
        <f>IF(ISERROR(F24/B24-1),"н/д",F24/B24-1)</f>
        <v>-0.05541574032903507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'[1]сырье'!P84</f>
        <v>103.08</v>
      </c>
      <c r="F25" s="29">
        <f>'[1]сырье'!M84*1</f>
        <v>103.45</v>
      </c>
      <c r="G25" s="20">
        <f aca="true" t="shared" si="10" ref="G25:G33">IF(ISERROR(F25/E25-1),"н/д",F25/E25-1)</f>
        <v>0.003589445091191301</v>
      </c>
      <c r="H25" s="20">
        <f t="shared" si="8"/>
        <v>0.05571997142565577</v>
      </c>
      <c r="I25" s="20">
        <f t="shared" si="9"/>
        <v>0.1104551309574926</v>
      </c>
      <c r="J25" s="20">
        <f aca="true" t="shared" si="11" ref="J25:J31">IF(ISERROR(F25/B25-1),"н/д",F25/B25-1)</f>
        <v>0.021123284966933387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'[1]Золото'!C694</f>
        <v>1324</v>
      </c>
      <c r="F26" s="19">
        <f>'[1]Золото'!C689</f>
        <v>1330.81</v>
      </c>
      <c r="G26" s="20">
        <f t="shared" si="10"/>
        <v>0.005143504531722076</v>
      </c>
      <c r="H26" s="20">
        <f t="shared" si="8"/>
        <v>0.059815242494226206</v>
      </c>
      <c r="I26" s="20">
        <f t="shared" si="9"/>
        <v>-0.19936830706292874</v>
      </c>
      <c r="J26" s="20">
        <f t="shared" si="11"/>
        <v>-0.17243450684812978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'[1]Медь'!C694</f>
        <v>6706.5</v>
      </c>
      <c r="F27" s="19">
        <f>'[1]Медь'!C689</f>
        <v>6775.88</v>
      </c>
      <c r="G27" s="20">
        <f t="shared" si="10"/>
        <v>0.010345187504659625</v>
      </c>
      <c r="H27" s="20">
        <f t="shared" si="8"/>
        <v>-0.0264582192892846</v>
      </c>
      <c r="I27" s="20">
        <f t="shared" si="9"/>
        <v>-0.16299833733147873</v>
      </c>
      <c r="J27" s="20">
        <f t="shared" si="11"/>
        <v>-0.10026713464999992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'[1]Никель'!C694</f>
        <v>13525</v>
      </c>
      <c r="F28" s="19">
        <f>'[1]Никель'!C689</f>
        <v>13701</v>
      </c>
      <c r="G28" s="20">
        <f t="shared" si="10"/>
        <v>0.013012939001848522</v>
      </c>
      <c r="H28" s="20">
        <f t="shared" si="8"/>
        <v>-0.018904403866809916</v>
      </c>
      <c r="I28" s="20">
        <f t="shared" si="9"/>
        <v>-0.20917748917748913</v>
      </c>
      <c r="J28" s="20">
        <f t="shared" si="11"/>
        <v>-0.2826727095761381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'[1]Алюминий'!C694</f>
        <v>1776</v>
      </c>
      <c r="F29" s="19">
        <f>'[1]Алюминий'!C689</f>
        <v>1784</v>
      </c>
      <c r="G29" s="20">
        <f t="shared" si="10"/>
        <v>0.0045045045045044585</v>
      </c>
      <c r="H29" s="20">
        <f t="shared" si="8"/>
        <v>-0.023803009575923406</v>
      </c>
      <c r="I29" s="20">
        <f t="shared" si="9"/>
        <v>-0.13691340106434446</v>
      </c>
      <c r="J29" s="20">
        <f t="shared" si="11"/>
        <v>-0.15370133836003763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'[1]сырье'!P103</f>
        <v>85.14</v>
      </c>
      <c r="F30" s="19" t="str">
        <f>'[1]сырье'!M103</f>
        <v>85,08</v>
      </c>
      <c r="G30" s="20">
        <f t="shared" si="10"/>
        <v>-0.0007047216349542751</v>
      </c>
      <c r="H30" s="20">
        <f t="shared" si="8"/>
        <v>-0.0053776011222820275</v>
      </c>
      <c r="I30" s="20">
        <f t="shared" si="9"/>
        <v>0.13258785942492013</v>
      </c>
      <c r="J30" s="20">
        <f t="shared" si="11"/>
        <v>-0.11779344670261305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'[1]Сахар'!C694</f>
        <v>16.92</v>
      </c>
      <c r="F31" s="19">
        <f>'[1]Сахар'!C689</f>
        <v>16</v>
      </c>
      <c r="G31" s="20">
        <f t="shared" si="10"/>
        <v>-0.05437352245862892</v>
      </c>
      <c r="H31" s="20">
        <f t="shared" si="8"/>
        <v>-0.05437352245862892</v>
      </c>
      <c r="I31" s="20">
        <f t="shared" si="9"/>
        <v>-0.15164369034994696</v>
      </c>
      <c r="J31" s="20">
        <f t="shared" si="11"/>
        <v>-0.31300987548303993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'[1]сырье'!P100</f>
        <v>477.5</v>
      </c>
      <c r="F32" s="19">
        <f>'[1]сырье'!M100*1</f>
        <v>476</v>
      </c>
      <c r="G32" s="20">
        <f t="shared" si="10"/>
        <v>-0.003141361256544517</v>
      </c>
      <c r="H32" s="20">
        <f t="shared" si="8"/>
        <v>-0.050374064837905186</v>
      </c>
      <c r="I32" s="20">
        <f t="shared" si="9"/>
        <v>-0.30889292196007256</v>
      </c>
      <c r="J32" s="20">
        <f>IF(ISERROR(F32/B32-1),"н/д",F32/B32-1)</f>
        <v>-0.26993865030674846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'[1]Пшеница'!C694/100/0.027*E41</f>
        <v>7981.330933333333</v>
      </c>
      <c r="F33" s="19">
        <f>'[1]Пшеница'!C689/100/0.027*F41</f>
        <v>8045.370666666668</v>
      </c>
      <c r="G33" s="20">
        <f t="shared" si="10"/>
        <v>0.008023691019486412</v>
      </c>
      <c r="H33" s="20">
        <f t="shared" si="8"/>
        <v>0.013914315900168894</v>
      </c>
      <c r="I33" s="20">
        <f t="shared" si="9"/>
        <v>-0.046910695381442324</v>
      </c>
      <c r="J33" s="20">
        <f>IF(ISERROR(F33/B33-1),"н/д",F33/B33-1)</f>
        <v>-0.03339181993422835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41485</v>
      </c>
      <c r="F35" s="32">
        <f>I1</f>
        <v>41486</v>
      </c>
      <c r="G35" s="33"/>
      <c r="H35" s="34"/>
      <c r="I35" s="33"/>
      <c r="J35" s="35">
        <f>WEEKDAY(F35)</f>
        <v>4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823.8</v>
      </c>
      <c r="F37" s="19">
        <f>'[1]ост. ср-тв на кс'!AI5</f>
        <v>1035</v>
      </c>
      <c r="G37" s="20">
        <f t="shared" si="12"/>
        <v>0.2563729060451567</v>
      </c>
      <c r="H37" s="20">
        <f aca="true" t="shared" si="13" ref="H37:H42">IF(ISERROR(F37/D37-1),"н/д",F37/D37-1)</f>
        <v>0.032418952618453956</v>
      </c>
      <c r="I37" s="20">
        <f aca="true" t="shared" si="14" ref="I37:I42">IF(ISERROR(F37/C37-1),"н/д",F37/C37-1)</f>
        <v>-0.24259055982436883</v>
      </c>
      <c r="J37" s="20">
        <f aca="true" t="shared" si="15" ref="J37:J42">IF(ISERROR(F37/B37-1),"н/д",F37/B37-1)</f>
        <v>0.05461585490116172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611.8</v>
      </c>
      <c r="F38" s="19">
        <f>'[1]ост. ср-тв на кс'!AK5</f>
        <v>811.4</v>
      </c>
      <c r="G38" s="20">
        <f t="shared" si="12"/>
        <v>0.3262504086302713</v>
      </c>
      <c r="H38" s="20">
        <f t="shared" si="13"/>
        <v>0.04967658473479952</v>
      </c>
      <c r="I38" s="20">
        <f t="shared" si="14"/>
        <v>-0.17355876960684458</v>
      </c>
      <c r="J38" s="20">
        <f t="shared" si="15"/>
        <v>0.10319510537049625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6.45</v>
      </c>
      <c r="F39" s="28">
        <f>'[1]mibid-mibor'!D8</f>
        <v>6.45</v>
      </c>
      <c r="G39" s="20">
        <f t="shared" si="12"/>
        <v>0</v>
      </c>
      <c r="H39" s="20">
        <f t="shared" si="13"/>
        <v>-0.012251148545176171</v>
      </c>
      <c r="I39" s="20">
        <f t="shared" si="14"/>
        <v>-0.03731343283582089</v>
      </c>
      <c r="J39" s="20">
        <f t="shared" si="15"/>
        <v>0.015748031496063186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7.33</v>
      </c>
      <c r="F40" s="28">
        <f>'[1]mibid-mibor'!F8</f>
        <v>7.33</v>
      </c>
      <c r="G40" s="20">
        <f t="shared" si="12"/>
        <v>0</v>
      </c>
      <c r="H40" s="20">
        <f t="shared" si="13"/>
        <v>-0.0013623978201634523</v>
      </c>
      <c r="I40" s="20">
        <f t="shared" si="14"/>
        <v>-0.026560424966799445</v>
      </c>
      <c r="J40" s="20">
        <f t="shared" si="15"/>
        <v>-0.008119079837618393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32.8901</v>
      </c>
      <c r="F41" s="28">
        <f>'[1]МакроDelay'!Q7</f>
        <v>33.033</v>
      </c>
      <c r="G41" s="20">
        <f>IF(ISERROR(F41/E41-1),"н/д",F41/E41-1)</f>
        <v>0.0043447724391232345</v>
      </c>
      <c r="H41" s="20">
        <f>IF(ISERROR(F41/D41-1),"н/д",F41/D41-1)</f>
        <v>0.009905530587911437</v>
      </c>
      <c r="I41" s="20">
        <f t="shared" si="14"/>
        <v>0.08758852522166305</v>
      </c>
      <c r="J41" s="20">
        <f t="shared" si="15"/>
        <v>0.025992259254727257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43.609</v>
      </c>
      <c r="F42" s="28">
        <f>'[1]МакроDelay'!Q9</f>
        <v>43.7786</v>
      </c>
      <c r="G42" s="20">
        <f t="shared" si="12"/>
        <v>0.0038891054598819697</v>
      </c>
      <c r="H42" s="20">
        <f t="shared" si="13"/>
        <v>0.024827941383023466</v>
      </c>
      <c r="I42" s="20">
        <f t="shared" si="14"/>
        <v>0.08824567596187771</v>
      </c>
      <c r="J42" s="20">
        <f t="shared" si="15"/>
        <v>0.05056996955281168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41460</v>
      </c>
      <c r="E43" s="37">
        <f>'[1]ЗВР-cbr'!D4</f>
        <v>41467</v>
      </c>
      <c r="F43" s="37">
        <f>'[1]ЗВР-cbr'!D3</f>
        <v>41474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505</v>
      </c>
      <c r="E44" s="19" t="str">
        <f>'[1]ЗВР-cbr'!L4</f>
        <v>506</v>
      </c>
      <c r="F44" s="19" t="str">
        <f>'[1]ЗВР-cbr'!L3</f>
        <v>505,7</v>
      </c>
      <c r="G44" s="20">
        <f>IF(ISERROR(F44/E44-1),"н/д",F44/E44-1)</f>
        <v>-0.0005928853754940677</v>
      </c>
      <c r="H44" s="20"/>
      <c r="I44" s="20">
        <f>IF(ISERROR(F44/C44-1),"н/д",F44/C44-1)</f>
        <v>0.015461847389558248</v>
      </c>
      <c r="J44" s="20">
        <f>IF(ISERROR(F44/B44-1),"н/д",F44/B44-1)</f>
        <v>0.15535755083390446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41470</v>
      </c>
      <c r="F45" s="37">
        <v>41477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4.1</v>
      </c>
      <c r="F46" s="41">
        <v>4.3</v>
      </c>
      <c r="G46" s="20">
        <f>IF(ISERROR(F46-E46),"н/д",F46-E46)/100</f>
        <v>0.0020000000000000018</v>
      </c>
      <c r="H46" s="20">
        <f>IF(ISERROR(F46-D46),"н/д",F46-D46)/100</f>
        <v>0.005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41375</v>
      </c>
      <c r="E47" s="43">
        <f>'[1]M2'!P23</f>
        <v>41406</v>
      </c>
      <c r="F47" s="43">
        <f>'[1]M2'!P22</f>
        <v>41436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27841.2</v>
      </c>
      <c r="E48" s="19">
        <f>'[1]M2'!Q23</f>
        <v>28083.5</v>
      </c>
      <c r="F48" s="19">
        <f>'[1]M2'!Q22</f>
        <v>28506.1</v>
      </c>
      <c r="G48" s="20"/>
      <c r="H48" s="20">
        <f>IF(ISERROR(F48/D48-1),"н/д",F48/D48-1)</f>
        <v>0.02388187290777699</v>
      </c>
      <c r="I48" s="20">
        <f>IF(ISERROR(F48/C48-1),"н/д",F48/C48-1)</f>
        <v>0.1643174271231993</v>
      </c>
      <c r="J48" s="20">
        <f>IF(ISERROR(F48/B48-1),"н/д",F48/B48-1)</f>
        <v>0.4244574478185479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'[1]ПромПр-во'!B33</f>
        <v>102.3</v>
      </c>
      <c r="E49" s="19">
        <f>'[1]ПромПр-во'!B34</f>
        <v>98.6</v>
      </c>
      <c r="F49" s="19">
        <f>'[1]ПромПр-во'!B35</f>
        <v>100.1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41365</v>
      </c>
      <c r="E50" s="43">
        <v>41395</v>
      </c>
      <c r="F50" s="43">
        <v>41426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49.8039</v>
      </c>
      <c r="E51" s="19">
        <v>49.8374</v>
      </c>
      <c r="F51" s="19">
        <v>49.6455</v>
      </c>
      <c r="G51" s="20"/>
      <c r="H51" s="20">
        <f>IF(ISERROR(F51/E51-1),"н/д",F51/E51-1)</f>
        <v>-0.003850521897209802</v>
      </c>
      <c r="I51" s="20">
        <f>IF(ISERROR(F51/C51-1),"н/д",F51/C51-1)</f>
        <v>-0.02213349826272626</v>
      </c>
      <c r="J51" s="20">
        <f>IF(ISERROR(F51/B51-1),"н/д",F51/B51-1)</f>
        <v>0.3866915818934453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4790.192</v>
      </c>
      <c r="E52" s="19">
        <v>4909.188</v>
      </c>
      <c r="F52" s="19">
        <v>4949.326</v>
      </c>
      <c r="G52" s="20"/>
      <c r="H52" s="20">
        <f>IF(ISERROR(F52/E52-1),"н/д",F52/E52-1)</f>
        <v>0.008176097554218664</v>
      </c>
      <c r="I52" s="20">
        <f>IF(ISERROR(F52/C52-1),"н/д",F52/C52-1)</f>
        <v>-0.0057397720885401515</v>
      </c>
      <c r="J52" s="20">
        <f>IF(ISERROR(F52/B52-1),"н/д",F52/B52-1)</f>
        <v>0.1810675106602877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2013-07-31T09:25:52Z</dcterms:created>
  <dcterms:modified xsi:type="dcterms:W3CDTF">2013-07-31T09:27:20Z</dcterms:modified>
  <cp:category/>
  <cp:version/>
  <cp:contentType/>
  <cp:contentStatus/>
</cp:coreProperties>
</file>