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<sst xmlns="http://schemas.openxmlformats.org/spreadsheetml/2006/main" count="95" uniqueCount="79">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</sst>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9" fontId="27" fillId="0" borderId="0" xfId="57" applyFont="1" applyFill="1" applyBorder="1" applyAlignment="1">
      <alignment vertical="center" wrapText="1"/>
    </xf>
    <xf numFmtId="0" fontId="27" fillId="0" borderId="0" xfId="52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3">
          <cell r="K93" t="str">
            <v>7856,14</v>
          </cell>
          <cell r="S93">
            <v>7907.67</v>
          </cell>
        </row>
        <row r="101">
          <cell r="K101" t="str">
            <v>4640,78</v>
          </cell>
          <cell r="S101">
            <v>4624.33</v>
          </cell>
        </row>
        <row r="105">
          <cell r="K105" t="str">
            <v>500,62</v>
          </cell>
          <cell r="S105">
            <v>498.22</v>
          </cell>
        </row>
        <row r="123">
          <cell r="K123" t="str">
            <v>2052,24</v>
          </cell>
          <cell r="S123">
            <v>2044.8999999999999</v>
          </cell>
        </row>
      </sheetData>
      <sheetData sheetId="2">
        <row r="33">
          <cell r="I33" t="str">
            <v>6539,30</v>
          </cell>
          <cell r="L33">
            <v>6529.68</v>
          </cell>
        </row>
        <row r="34">
          <cell r="I34" t="str">
            <v>8295,28</v>
          </cell>
          <cell r="L34">
            <v>8318.320000000002</v>
          </cell>
        </row>
        <row r="144">
          <cell r="I144" t="str">
            <v>4053,83</v>
          </cell>
          <cell r="L144">
            <v>4064.3199999999997</v>
          </cell>
        </row>
      </sheetData>
      <sheetData sheetId="3">
        <row r="3">
          <cell r="D3">
            <v>41488</v>
          </cell>
          <cell r="L3" t="str">
            <v>507,9</v>
          </cell>
        </row>
        <row r="4">
          <cell r="D4">
            <v>41481</v>
          </cell>
          <cell r="L4" t="str">
            <v>509,4</v>
          </cell>
        </row>
        <row r="5">
          <cell r="D5">
            <v>41474</v>
          </cell>
          <cell r="L5" t="str">
            <v>505,7</v>
          </cell>
        </row>
      </sheetData>
      <sheetData sheetId="4">
        <row r="8">
          <cell r="C8">
            <v>6.38</v>
          </cell>
          <cell r="D8">
            <v>6.38</v>
          </cell>
          <cell r="E8">
            <v>7.27</v>
          </cell>
          <cell r="F8">
            <v>7.27</v>
          </cell>
        </row>
      </sheetData>
      <sheetData sheetId="5">
        <row r="7">
          <cell r="L7">
            <v>32.9848</v>
          </cell>
          <cell r="Q7">
            <v>32.9401</v>
          </cell>
        </row>
        <row r="9">
          <cell r="L9">
            <v>43.8764</v>
          </cell>
          <cell r="Q9">
            <v>43.9717</v>
          </cell>
        </row>
      </sheetData>
      <sheetData sheetId="6">
        <row r="84">
          <cell r="M84" t="str">
            <v>103,82</v>
          </cell>
          <cell r="P84">
            <v>103.39999999999999</v>
          </cell>
        </row>
        <row r="100">
          <cell r="M100" t="str">
            <v>459,75</v>
          </cell>
          <cell r="P100">
            <v>459.75</v>
          </cell>
        </row>
        <row r="103">
          <cell r="M103" t="str">
            <v>88,79</v>
          </cell>
          <cell r="P103">
            <v>89.25</v>
          </cell>
        </row>
      </sheetData>
      <sheetData sheetId="7">
        <row r="22">
          <cell r="P22">
            <v>41436</v>
          </cell>
          <cell r="Q22">
            <v>28506.1</v>
          </cell>
        </row>
        <row r="23">
          <cell r="P23">
            <v>41406</v>
          </cell>
          <cell r="Q23">
            <v>28083.5</v>
          </cell>
        </row>
        <row r="24">
          <cell r="P24">
            <v>41375</v>
          </cell>
          <cell r="Q24">
            <v>27841.2</v>
          </cell>
        </row>
      </sheetData>
      <sheetData sheetId="8">
        <row r="4">
          <cell r="J4" t="str">
            <v>1142</v>
          </cell>
        </row>
        <row r="5">
          <cell r="J5" t="str">
            <v>891,2</v>
          </cell>
        </row>
        <row r="6">
          <cell r="J6" t="str">
            <v>1122,6</v>
          </cell>
        </row>
        <row r="28">
          <cell r="J28" t="str">
            <v>963,5</v>
          </cell>
        </row>
        <row r="29">
          <cell r="J29" t="str">
            <v>687,2</v>
          </cell>
        </row>
        <row r="30">
          <cell r="J30" t="str">
            <v>1057,1</v>
          </cell>
        </row>
      </sheetData>
      <sheetData sheetId="9">
        <row r="33">
          <cell r="B33">
            <v>102.3</v>
          </cell>
        </row>
        <row r="34">
          <cell r="B34">
            <v>98.6</v>
          </cell>
        </row>
        <row r="35">
          <cell r="B35">
            <v>100.1</v>
          </cell>
        </row>
      </sheetData>
      <sheetData sheetId="10">
        <row r="5">
          <cell r="AI5">
            <v>871.8</v>
          </cell>
          <cell r="AJ5">
            <v>961</v>
          </cell>
          <cell r="AK5">
            <v>677.2</v>
          </cell>
          <cell r="AL5">
            <v>745.7</v>
          </cell>
        </row>
      </sheetData>
      <sheetData sheetId="12">
        <row r="689">
          <cell r="C689">
            <v>105.4373</v>
          </cell>
        </row>
        <row r="694">
          <cell r="C694">
            <v>105.36</v>
          </cell>
        </row>
      </sheetData>
      <sheetData sheetId="13">
        <row r="689">
          <cell r="C689">
            <v>1308.38</v>
          </cell>
        </row>
        <row r="694">
          <cell r="C694">
            <v>1309.9</v>
          </cell>
        </row>
      </sheetData>
      <sheetData sheetId="14">
        <row r="689">
          <cell r="C689">
            <v>7213.6</v>
          </cell>
        </row>
        <row r="694">
          <cell r="C694">
            <v>7210.26</v>
          </cell>
        </row>
      </sheetData>
      <sheetData sheetId="15">
        <row r="689">
          <cell r="C689">
            <v>14497</v>
          </cell>
        </row>
        <row r="694">
          <cell r="C694">
            <v>14330</v>
          </cell>
        </row>
      </sheetData>
      <sheetData sheetId="16">
        <row r="689">
          <cell r="C689">
            <v>1860.48</v>
          </cell>
        </row>
        <row r="694">
          <cell r="C694">
            <v>1840</v>
          </cell>
        </row>
      </sheetData>
      <sheetData sheetId="17">
        <row r="689">
          <cell r="C689">
            <v>16.7</v>
          </cell>
        </row>
        <row r="694">
          <cell r="C694">
            <v>16.78</v>
          </cell>
        </row>
      </sheetData>
      <sheetData sheetId="18">
        <row r="689">
          <cell r="C689">
            <v>643.6</v>
          </cell>
        </row>
        <row r="694">
          <cell r="C694">
            <v>641.2</v>
          </cell>
        </row>
      </sheetData>
      <sheetData sheetId="19">
        <row r="689">
          <cell r="C689">
            <v>18789.34</v>
          </cell>
        </row>
        <row r="694">
          <cell r="C694">
            <v>18664.88</v>
          </cell>
        </row>
      </sheetData>
      <sheetData sheetId="20">
        <row r="689">
          <cell r="C689">
            <v>48928.82</v>
          </cell>
        </row>
        <row r="694">
          <cell r="C694">
            <v>47446.71</v>
          </cell>
        </row>
      </sheetData>
      <sheetData sheetId="21">
        <row r="689">
          <cell r="C689">
            <v>13615.19</v>
          </cell>
        </row>
        <row r="694">
          <cell r="C694">
            <v>13605.56</v>
          </cell>
        </row>
      </sheetData>
      <sheetData sheetId="22">
        <row r="689">
          <cell r="C689">
            <v>1697.48</v>
          </cell>
        </row>
        <row r="694">
          <cell r="C694">
            <v>1690.91</v>
          </cell>
        </row>
      </sheetData>
      <sheetData sheetId="23">
        <row r="689">
          <cell r="C689">
            <v>3669.12</v>
          </cell>
        </row>
        <row r="694">
          <cell r="C694">
            <v>3654.01</v>
          </cell>
        </row>
      </sheetData>
      <sheetData sheetId="24">
        <row r="689">
          <cell r="C689">
            <v>15498.32</v>
          </cell>
        </row>
        <row r="694">
          <cell r="C694">
            <v>15470.67</v>
          </cell>
        </row>
      </sheetData>
      <sheetData sheetId="25">
        <row r="689">
          <cell r="C689">
            <v>1364.98</v>
          </cell>
        </row>
        <row r="694">
          <cell r="C694">
            <v>1362.38</v>
          </cell>
        </row>
      </sheetData>
      <sheetData sheetId="26">
        <row r="689">
          <cell r="C689">
            <v>1308.94</v>
          </cell>
        </row>
        <row r="694">
          <cell r="C694">
            <v>1303.28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41495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41487</v>
      </c>
      <c r="E4" s="14">
        <f>IF(J4=2,F4-3,F4-1)</f>
        <v>41494</v>
      </c>
      <c r="F4" s="14">
        <f>I1</f>
        <v>41495</v>
      </c>
      <c r="G4" s="15"/>
      <c r="H4" s="11"/>
      <c r="I4" s="15"/>
      <c r="J4" s="12">
        <f>WEEKDAY(F4)</f>
        <v>6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1331.71</v>
      </c>
      <c r="E6" s="19">
        <f>'[1]РТС'!C694</f>
        <v>1303.28</v>
      </c>
      <c r="F6" s="19">
        <f>'[1]РТС'!C689</f>
        <v>1308.94</v>
      </c>
      <c r="G6" s="20">
        <f>IF(ISERROR(F6/E6-1),"н/д",F6/E6-1)</f>
        <v>0.0043428887115586345</v>
      </c>
      <c r="H6" s="20">
        <f>IF(ISERROR(F6/D6-1),"н/д",F6/D6-1)</f>
        <v>-0.01709831720119248</v>
      </c>
      <c r="I6" s="20">
        <f>IF(ISERROR(F6/C6-1),"н/д",F6/C6-1)</f>
        <v>-0.16950701097646081</v>
      </c>
      <c r="J6" s="20">
        <f>IF(ISERROR(F6/B6-1),"н/д",F6/B6-1)</f>
        <v>-0.08478097078502245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1398.46</v>
      </c>
      <c r="E7" s="19">
        <f>'[1]ММВБ'!C694</f>
        <v>1362.38</v>
      </c>
      <c r="F7" s="19">
        <f>'[1]ММВБ'!C689</f>
        <v>1364.98</v>
      </c>
      <c r="G7" s="20">
        <f>IF(ISERROR(F7/E7-1),"н/д",F7/E7-1)</f>
        <v>0.0019084249621983407</v>
      </c>
      <c r="H7" s="20">
        <f>IF(ISERROR(F7/D7-1),"н/д",F7/D7-1)</f>
        <v>-0.023940620396722068</v>
      </c>
      <c r="I7" s="20">
        <f>IF(ISERROR(F7/C7-1),"н/д",F7/C7-1)</f>
        <v>-0.09891604283017119</v>
      </c>
      <c r="J7" s="20">
        <f>IF(ISERROR(F7/B7-1),"н/д",F7/B7-1)</f>
        <v>-0.05756677078768624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15499.54</v>
      </c>
      <c r="E9" s="19">
        <f>'[1]DJIA (США)'!C694</f>
        <v>15470.67</v>
      </c>
      <c r="F9" s="19">
        <f>'[1]DJIA (США)'!C689</f>
        <v>15498.32</v>
      </c>
      <c r="G9" s="20">
        <f aca="true" t="shared" si="0" ref="G9:G15">IF(ISERROR(F9/E9-1),"н/д",F9/E9-1)</f>
        <v>0.0017872529114770774</v>
      </c>
      <c r="H9" s="20">
        <f>IF(ISERROR(F9/D9-1),"н/д",F9/D9-1)</f>
        <v>-7.871201338882639E-05</v>
      </c>
      <c r="I9" s="20">
        <f>IF(ISERROR(F9/C9-1),"н/д",F9/C9-1)</f>
        <v>0.15794860990011417</v>
      </c>
      <c r="J9" s="20">
        <f aca="true" t="shared" si="1" ref="J9:J15">IF(ISERROR(F9/B9-1),"н/д",F9/B9-1)</f>
        <v>0.2539158607211187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3626.37</v>
      </c>
      <c r="E10" s="19">
        <f>'[1]NASDAQ Composite (США)'!C694</f>
        <v>3654.01</v>
      </c>
      <c r="F10" s="19">
        <f>'[1]NASDAQ Composite (США)'!C689</f>
        <v>3669.12</v>
      </c>
      <c r="G10" s="20">
        <f t="shared" si="0"/>
        <v>0.00413518299074167</v>
      </c>
      <c r="H10" s="20">
        <f aca="true" t="shared" si="2" ref="H10:H15">IF(ISERROR(F10/D10-1),"н/д",F10/D10-1)</f>
        <v>0.01178864815228442</v>
      </c>
      <c r="I10" s="20">
        <f aca="true" t="shared" si="3" ref="I10:I15">IF(ISERROR(F10/C10-1),"н/д",F10/C10-1)</f>
        <v>0.18404161597516455</v>
      </c>
      <c r="J10" s="20">
        <f t="shared" si="1"/>
        <v>0.3720405391995696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1685.73</v>
      </c>
      <c r="E11" s="19">
        <f>'[1]S&amp;P500 (США)'!C694</f>
        <v>1690.91</v>
      </c>
      <c r="F11" s="19">
        <f>'[1]S&amp;P500 (США)'!C689</f>
        <v>1697.48</v>
      </c>
      <c r="G11" s="20">
        <f t="shared" si="0"/>
        <v>0.0038854817819991005</v>
      </c>
      <c r="H11" s="20">
        <f>IF(ISERROR(F11/D11-1),"н/д",F11/D11-1)</f>
        <v>0.006970274005920318</v>
      </c>
      <c r="I11" s="20">
        <f t="shared" si="3"/>
        <v>0.16115439602158843</v>
      </c>
      <c r="J11" s="20">
        <f t="shared" si="1"/>
        <v>0.3284268796751775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4042.73</v>
      </c>
      <c r="E12" s="19">
        <f>'[1]евр-индексы'!L144</f>
        <v>4064.3199999999997</v>
      </c>
      <c r="F12" s="19">
        <f>'[1]евр-индексы'!I144*1</f>
        <v>4053.83</v>
      </c>
      <c r="G12" s="20">
        <f t="shared" si="0"/>
        <v>-0.0025809975592472334</v>
      </c>
      <c r="H12" s="20">
        <f t="shared" si="2"/>
        <v>0.002745669386775784</v>
      </c>
      <c r="I12" s="20">
        <f t="shared" si="3"/>
        <v>0.09397693754570802</v>
      </c>
      <c r="J12" s="20">
        <f t="shared" si="1"/>
        <v>0.29211502664660727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8410.73</v>
      </c>
      <c r="E13" s="19">
        <f>'[1]евр-индексы'!L34</f>
        <v>8318.320000000002</v>
      </c>
      <c r="F13" s="19">
        <f>'[1]евр-индексы'!I34*1</f>
        <v>8295.28</v>
      </c>
      <c r="G13" s="20">
        <f t="shared" si="0"/>
        <v>-0.00276979005376099</v>
      </c>
      <c r="H13" s="20">
        <f t="shared" si="2"/>
        <v>-0.0137265136319914</v>
      </c>
      <c r="I13" s="20">
        <f t="shared" si="3"/>
        <v>0.07789283287182802</v>
      </c>
      <c r="J13" s="20">
        <f t="shared" si="1"/>
        <v>0.36932808620780766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6681.98</v>
      </c>
      <c r="E14" s="19">
        <f>'[1]евр-индексы'!L33</f>
        <v>6529.68</v>
      </c>
      <c r="F14" s="19">
        <f>'[1]евр-индексы'!I33*1</f>
        <v>6539.3</v>
      </c>
      <c r="G14" s="20">
        <f t="shared" si="0"/>
        <v>0.00147327280969356</v>
      </c>
      <c r="H14" s="20">
        <f t="shared" si="2"/>
        <v>-0.02135295226863887</v>
      </c>
      <c r="I14" s="20">
        <f t="shared" si="3"/>
        <v>0.0802992782365779</v>
      </c>
      <c r="J14" s="20">
        <f t="shared" si="1"/>
        <v>0.157463785559536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14005.77</v>
      </c>
      <c r="E15" s="19">
        <f>'[1]Япония'!C694</f>
        <v>13605.56</v>
      </c>
      <c r="F15" s="19">
        <f>'[1]Япония'!C689</f>
        <v>13615.19</v>
      </c>
      <c r="G15" s="20">
        <f t="shared" si="0"/>
        <v>0.0007077988704617955</v>
      </c>
      <c r="H15" s="20">
        <f t="shared" si="2"/>
        <v>-0.027887077968580032</v>
      </c>
      <c r="I15" s="20">
        <f t="shared" si="3"/>
        <v>0.295690165453947</v>
      </c>
      <c r="J15" s="20">
        <f t="shared" si="1"/>
        <v>0.6227150102229093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8056.22</v>
      </c>
      <c r="E17" s="19">
        <f>'[1]азия-индексы'!S93*1</f>
        <v>7907.67</v>
      </c>
      <c r="F17" s="19">
        <f>'[1]азия-индексы'!K93*1</f>
        <v>7856.14</v>
      </c>
      <c r="G17" s="20">
        <f aca="true" t="shared" si="4" ref="G17:G22">IF(ISERROR(F17/E17-1),"н/д",F17/E17-1)</f>
        <v>-0.006516458071720188</v>
      </c>
      <c r="H17" s="20">
        <f aca="true" t="shared" si="5" ref="H17:H22">IF(ISERROR(F17/D17-1),"н/д",F17/D17-1)</f>
        <v>-0.024835468743405698</v>
      </c>
      <c r="I17" s="20">
        <f aca="true" t="shared" si="6" ref="I17:I22">IF(ISERROR(F17/C17-1),"н/д",F17/C17-1)</f>
        <v>0.01741594423996906</v>
      </c>
      <c r="J17" s="20">
        <f aca="true" t="shared" si="7" ref="J17:J22">IF(ISERROR(F17/B17-1),"н/д",F17/B17-1)</f>
        <v>0.10758433619435404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492.43</v>
      </c>
      <c r="E18" s="19">
        <f>'[1]азия-индексы'!S105</f>
        <v>498.22</v>
      </c>
      <c r="F18" s="19">
        <f>'[1]азия-индексы'!K105*1</f>
        <v>500.62</v>
      </c>
      <c r="G18" s="20">
        <f t="shared" si="4"/>
        <v>0.00481714905062014</v>
      </c>
      <c r="H18" s="20">
        <f t="shared" si="5"/>
        <v>0.016631805535812116</v>
      </c>
      <c r="I18" s="20">
        <f>IF(ISERROR(F18/C18-1),"н/д",F18/C18-1)</f>
        <v>0.11955452187136606</v>
      </c>
      <c r="J18" s="20">
        <f t="shared" si="7"/>
        <v>0.47536248968525285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19317.19</v>
      </c>
      <c r="E19" s="19">
        <f>'[1]Индия'!C694</f>
        <v>18664.88</v>
      </c>
      <c r="F19" s="19">
        <f>'[1]Индия'!C689</f>
        <v>18789.34</v>
      </c>
      <c r="G19" s="20">
        <f t="shared" si="4"/>
        <v>0.00666813823608825</v>
      </c>
      <c r="H19" s="20">
        <f t="shared" si="5"/>
        <v>-0.027325402918333297</v>
      </c>
      <c r="I19" s="20">
        <f t="shared" si="6"/>
        <v>-0.04828056398068736</v>
      </c>
      <c r="J19" s="20">
        <f t="shared" si="7"/>
        <v>0.1880918536654459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4624.33</v>
      </c>
      <c r="E20" s="19">
        <f>'[1]азия-индексы'!S101</f>
        <v>4624.33</v>
      </c>
      <c r="F20" s="19">
        <f>'[1]азия-индексы'!K101*1</f>
        <v>4640.78</v>
      </c>
      <c r="G20" s="20">
        <f t="shared" si="4"/>
        <v>0.0035572720804959435</v>
      </c>
      <c r="H20" s="20">
        <f t="shared" si="5"/>
        <v>0.0035572720804959435</v>
      </c>
      <c r="I20" s="20">
        <f t="shared" si="6"/>
        <v>0.055180771653149385</v>
      </c>
      <c r="J20" s="20">
        <f>IF(ISERROR(F20/B20-1),"н/д",F20/B20-1)</f>
        <v>0.19328785545130311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2029.0700000000002</v>
      </c>
      <c r="E21" s="19">
        <f>'[1]азия-индексы'!S123</f>
        <v>2044.8999999999999</v>
      </c>
      <c r="F21" s="19">
        <f>'[1]азия-индексы'!K123*1</f>
        <v>2052.24</v>
      </c>
      <c r="G21" s="20">
        <f t="shared" si="4"/>
        <v>0.0035894175754316304</v>
      </c>
      <c r="H21" s="20">
        <f t="shared" si="5"/>
        <v>0.01141902447919474</v>
      </c>
      <c r="I21" s="20">
        <f t="shared" si="6"/>
        <v>-0.09834056070331776</v>
      </c>
      <c r="J21" s="20">
        <f t="shared" si="7"/>
        <v>-0.06721875525537147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48234.49</v>
      </c>
      <c r="E22" s="19">
        <f>'[1]Бразилия'!C694</f>
        <v>47446.71</v>
      </c>
      <c r="F22" s="19">
        <f>'[1]Бразилия'!C689</f>
        <v>48928.82</v>
      </c>
      <c r="G22" s="20">
        <f t="shared" si="4"/>
        <v>0.03123736082017059</v>
      </c>
      <c r="H22" s="20">
        <f t="shared" si="5"/>
        <v>0.014394886314751165</v>
      </c>
      <c r="I22" s="20">
        <f t="shared" si="6"/>
        <v>-0.20996587577386627</v>
      </c>
      <c r="J22" s="20">
        <f t="shared" si="7"/>
        <v>-0.16504247328131205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108.66</v>
      </c>
      <c r="E24" s="19">
        <f>'[1]нефть Brent'!C694</f>
        <v>105.36</v>
      </c>
      <c r="F24" s="29">
        <f>'[1]нефть Brent'!C689</f>
        <v>105.4373</v>
      </c>
      <c r="G24" s="20">
        <f>IF(ISERROR(F24/E24-1),"н/д",F24/E24-1)</f>
        <v>0.0007336750189825825</v>
      </c>
      <c r="H24" s="20">
        <f aca="true" t="shared" si="8" ref="H24:H33">IF(ISERROR(F24/D24-1),"н/д",F24/D24-1)</f>
        <v>-0.029658568010307418</v>
      </c>
      <c r="I24" s="20">
        <f aca="true" t="shared" si="9" ref="I24:I33">IF(ISERROR(F24/C24-1),"н/д",F24/C24-1)</f>
        <v>-0.05028553413799319</v>
      </c>
      <c r="J24" s="20">
        <f>IF(ISERROR(F24/B24-1),"н/д",F24/B24-1)</f>
        <v>-0.06236282792352166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107.89</v>
      </c>
      <c r="E25" s="19">
        <f>'[1]сырье'!P84</f>
        <v>103.39999999999999</v>
      </c>
      <c r="F25" s="29">
        <f>'[1]сырье'!M84*1</f>
        <v>103.82</v>
      </c>
      <c r="G25" s="20">
        <f aca="true" t="shared" si="10" ref="G25:G33">IF(ISERROR(F25/E25-1),"н/д",F25/E25-1)</f>
        <v>0.004061895551257244</v>
      </c>
      <c r="H25" s="20">
        <f t="shared" si="8"/>
        <v>-0.03772360737788494</v>
      </c>
      <c r="I25" s="20">
        <f t="shared" si="9"/>
        <v>0.11442679261485611</v>
      </c>
      <c r="J25" s="20">
        <f aca="true" t="shared" si="11" ref="J25:J31">IF(ISERROR(F25/B25-1),"н/д",F25/B25-1)</f>
        <v>0.024775441713552615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1311.2</v>
      </c>
      <c r="E26" s="19">
        <f>'[1]Золото'!C694</f>
        <v>1309.9</v>
      </c>
      <c r="F26" s="19">
        <f>'[1]Золото'!C689</f>
        <v>1308.38</v>
      </c>
      <c r="G26" s="20">
        <f t="shared" si="10"/>
        <v>-0.0011603939232002203</v>
      </c>
      <c r="H26" s="20">
        <f t="shared" si="8"/>
        <v>-0.002150701647345876</v>
      </c>
      <c r="I26" s="20">
        <f t="shared" si="9"/>
        <v>-0.21286247142341475</v>
      </c>
      <c r="J26" s="20">
        <f t="shared" si="11"/>
        <v>-0.1863826241687062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6979.87</v>
      </c>
      <c r="E27" s="19">
        <f>'[1]Медь'!C694</f>
        <v>7210.26</v>
      </c>
      <c r="F27" s="19">
        <f>'[1]Медь'!C689</f>
        <v>7213.6</v>
      </c>
      <c r="G27" s="20">
        <f t="shared" si="10"/>
        <v>0.00046322878786630994</v>
      </c>
      <c r="H27" s="20">
        <f t="shared" si="8"/>
        <v>0.03348629702272388</v>
      </c>
      <c r="I27" s="20">
        <f t="shared" si="9"/>
        <v>-0.10892825820031571</v>
      </c>
      <c r="J27" s="20">
        <f t="shared" si="11"/>
        <v>-0.04214463693442616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13895</v>
      </c>
      <c r="E28" s="19">
        <f>'[1]Никель'!C694</f>
        <v>14330</v>
      </c>
      <c r="F28" s="19">
        <f>'[1]Никель'!C689</f>
        <v>14497</v>
      </c>
      <c r="G28" s="20">
        <f t="shared" si="10"/>
        <v>0.01165387299371945</v>
      </c>
      <c r="H28" s="20">
        <f t="shared" si="8"/>
        <v>0.04332493702770779</v>
      </c>
      <c r="I28" s="20">
        <f t="shared" si="9"/>
        <v>-0.16323232323232328</v>
      </c>
      <c r="J28" s="20">
        <f t="shared" si="11"/>
        <v>-0.24099746520146526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1812</v>
      </c>
      <c r="E29" s="19">
        <f>'[1]Алюминий'!C694</f>
        <v>1840</v>
      </c>
      <c r="F29" s="19">
        <f>'[1]Алюминий'!C689</f>
        <v>1860.48</v>
      </c>
      <c r="G29" s="20">
        <f t="shared" si="10"/>
        <v>0.011130434782608667</v>
      </c>
      <c r="H29" s="20">
        <f t="shared" si="8"/>
        <v>0.026754966887417186</v>
      </c>
      <c r="I29" s="20">
        <f t="shared" si="9"/>
        <v>-0.09991291727140783</v>
      </c>
      <c r="J29" s="20">
        <f t="shared" si="11"/>
        <v>-0.11742055268614504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85.42999999999999</v>
      </c>
      <c r="E30" s="19">
        <f>'[1]сырье'!P103</f>
        <v>89.25</v>
      </c>
      <c r="F30" s="19" t="str">
        <f>'[1]сырье'!M103</f>
        <v>88,79</v>
      </c>
      <c r="G30" s="20">
        <f t="shared" si="10"/>
        <v>-0.005154061624649819</v>
      </c>
      <c r="H30" s="20">
        <f t="shared" si="8"/>
        <v>0.03933044597916435</v>
      </c>
      <c r="I30" s="20">
        <f t="shared" si="9"/>
        <v>0.18197550585729494</v>
      </c>
      <c r="J30" s="20">
        <f t="shared" si="11"/>
        <v>-0.07932393197843213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16.97</v>
      </c>
      <c r="E31" s="19">
        <f>'[1]Сахар'!C694</f>
        <v>16.78</v>
      </c>
      <c r="F31" s="19">
        <f>'[1]Сахар'!C689</f>
        <v>16.7</v>
      </c>
      <c r="G31" s="20">
        <f t="shared" si="10"/>
        <v>-0.00476758045292025</v>
      </c>
      <c r="H31" s="20">
        <f t="shared" si="8"/>
        <v>-0.015910430170889778</v>
      </c>
      <c r="I31" s="20">
        <f t="shared" si="9"/>
        <v>-0.11452810180275719</v>
      </c>
      <c r="J31" s="20">
        <f t="shared" si="11"/>
        <v>-0.2829540575354229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467</v>
      </c>
      <c r="E32" s="19">
        <f>'[1]сырье'!P100</f>
        <v>459.75</v>
      </c>
      <c r="F32" s="19">
        <f>'[1]сырье'!M100*1</f>
        <v>459.75</v>
      </c>
      <c r="G32" s="20">
        <f t="shared" si="10"/>
        <v>0</v>
      </c>
      <c r="H32" s="20">
        <f t="shared" si="8"/>
        <v>-0.015524625267665959</v>
      </c>
      <c r="I32" s="20">
        <f t="shared" si="9"/>
        <v>-0.33248638838475497</v>
      </c>
      <c r="J32" s="20">
        <f>IF(ISERROR(F32/B32-1),"н/д",F32/B32-1)</f>
        <v>-0.2948619631901841</v>
      </c>
      <c r="K32" s="13"/>
    </row>
    <row r="33" spans="1:11" ht="18.75">
      <c r="A33" s="18" t="s">
        <v>42</v>
      </c>
      <c r="B33" s="28">
        <f>698/100/0.027*B41</f>
        <v>8323.300829214202</v>
      </c>
      <c r="C33" s="28">
        <f>750.4/100/0.027*C41</f>
        <v>8441.36077037037</v>
      </c>
      <c r="D33" s="19">
        <v>8050.264444444444</v>
      </c>
      <c r="E33" s="19">
        <f>'[1]Пшеница'!C694/100/0.027*E41</f>
        <v>7833.2791703703715</v>
      </c>
      <c r="F33" s="19">
        <f>'[1]Пшеница'!C689/100/0.027*F41</f>
        <v>7851.943837037038</v>
      </c>
      <c r="G33" s="20">
        <f t="shared" si="10"/>
        <v>0.0023827398795215338</v>
      </c>
      <c r="H33" s="20">
        <f t="shared" si="8"/>
        <v>-0.024635291023795913</v>
      </c>
      <c r="I33" s="20">
        <f t="shared" si="9"/>
        <v>-0.06982487176738328</v>
      </c>
      <c r="J33" s="20">
        <f>IF(ISERROR(F33/B33-1),"н/д",F33/B33-1)</f>
        <v>-0.05663101717082408</v>
      </c>
      <c r="K33" s="13"/>
    </row>
    <row r="34" spans="1:14" ht="36" customHeight="1">
      <c r="A34" s="27" t="s">
        <v>43</v>
      </c>
      <c r="B34" s="27"/>
      <c r="C34" s="27"/>
      <c r="D34" s="9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40909</v>
      </c>
      <c r="C35" s="32">
        <f>C4</f>
        <v>41275</v>
      </c>
      <c r="D35" s="32">
        <f>D4</f>
        <v>41487</v>
      </c>
      <c r="E35" s="14">
        <f>E4</f>
        <v>41494</v>
      </c>
      <c r="F35" s="32">
        <f>I1</f>
        <v>41495</v>
      </c>
      <c r="G35" s="33"/>
      <c r="H35" s="34"/>
      <c r="I35" s="33"/>
      <c r="J35" s="35">
        <f>WEEKDAY(F35)</f>
        <v>6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817.5</v>
      </c>
      <c r="E37" s="19">
        <f>'[1]ост. ср-тв на кс'!AJ5</f>
        <v>961</v>
      </c>
      <c r="F37" s="19">
        <f>'[1]ост. ср-тв на кс'!AI5</f>
        <v>871.8</v>
      </c>
      <c r="G37" s="20">
        <f t="shared" si="12"/>
        <v>-0.0928199791883455</v>
      </c>
      <c r="H37" s="20">
        <f aca="true" t="shared" si="13" ref="H37:H42">IF(ISERROR(F37/D37-1),"н/д",F37/D37-1)</f>
        <v>0.06642201834862371</v>
      </c>
      <c r="I37" s="20">
        <f aca="true" t="shared" si="14" ref="I37:I42">IF(ISERROR(F37/C37-1),"н/д",F37/C37-1)</f>
        <v>-0.3620197585071351</v>
      </c>
      <c r="J37" s="20">
        <f aca="true" t="shared" si="15" ref="J37:J42">IF(ISERROR(F37/B37-1),"н/д",F37/B37-1)</f>
        <v>-0.11167719584267377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576.5</v>
      </c>
      <c r="E38" s="19">
        <f>'[1]ост. ср-тв на кс'!AL5</f>
        <v>745.7</v>
      </c>
      <c r="F38" s="19">
        <f>'[1]ост. ср-тв на кс'!AK5</f>
        <v>677.2</v>
      </c>
      <c r="G38" s="20">
        <f t="shared" si="12"/>
        <v>-0.09185999731795624</v>
      </c>
      <c r="H38" s="20">
        <f t="shared" si="13"/>
        <v>0.17467476149176075</v>
      </c>
      <c r="I38" s="20">
        <f t="shared" si="14"/>
        <v>-0.3102464860460378</v>
      </c>
      <c r="J38" s="20">
        <f t="shared" si="15"/>
        <v>-0.07926580557443907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6.44</v>
      </c>
      <c r="E39" s="28">
        <f>'[1]mibid-mibor'!C8</f>
        <v>6.38</v>
      </c>
      <c r="F39" s="28">
        <f>'[1]mibid-mibor'!D8</f>
        <v>6.38</v>
      </c>
      <c r="G39" s="20">
        <f t="shared" si="12"/>
        <v>0</v>
      </c>
      <c r="H39" s="20">
        <f t="shared" si="13"/>
        <v>-0.009316770186335477</v>
      </c>
      <c r="I39" s="20">
        <f t="shared" si="14"/>
        <v>-0.047761194029850795</v>
      </c>
      <c r="J39" s="20">
        <f t="shared" si="15"/>
        <v>0.0047244094488190225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7.32</v>
      </c>
      <c r="E40" s="28">
        <f>'[1]mibid-mibor'!E8</f>
        <v>7.27</v>
      </c>
      <c r="F40" s="28">
        <f>'[1]mibid-mibor'!F8</f>
        <v>7.27</v>
      </c>
      <c r="G40" s="20">
        <f t="shared" si="12"/>
        <v>0</v>
      </c>
      <c r="H40" s="20">
        <f t="shared" si="13"/>
        <v>-0.006830601092896238</v>
      </c>
      <c r="I40" s="20">
        <f t="shared" si="14"/>
        <v>-0.03452855245683939</v>
      </c>
      <c r="J40" s="20">
        <f t="shared" si="15"/>
        <v>-0.016238159675236785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33.033</v>
      </c>
      <c r="E41" s="28">
        <f>'[1]МакроDelay'!L7</f>
        <v>32.9848</v>
      </c>
      <c r="F41" s="28">
        <f>'[1]МакроDelay'!Q7</f>
        <v>32.9401</v>
      </c>
      <c r="G41" s="20">
        <f>IF(ISERROR(F41/E41-1),"н/д",F41/E41-1)</f>
        <v>-0.0013551696539011449</v>
      </c>
      <c r="H41" s="20">
        <f>IF(ISERROR(F41/D41-1),"н/д",F41/D41-1)</f>
        <v>-0.0028123391759755645</v>
      </c>
      <c r="I41" s="20">
        <f t="shared" si="14"/>
        <v>0.08452985740484054</v>
      </c>
      <c r="J41" s="20">
        <f t="shared" si="15"/>
        <v>0.02310682102977757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43.7786</v>
      </c>
      <c r="E42" s="28">
        <f>'[1]МакроDelay'!L9</f>
        <v>43.8764</v>
      </c>
      <c r="F42" s="28">
        <f>'[1]МакроDelay'!Q9</f>
        <v>43.9717</v>
      </c>
      <c r="G42" s="20">
        <f t="shared" si="12"/>
        <v>0.0021720104657629857</v>
      </c>
      <c r="H42" s="20">
        <f t="shared" si="13"/>
        <v>0.004410830862567661</v>
      </c>
      <c r="I42" s="20">
        <f t="shared" si="14"/>
        <v>0.09304574357546613</v>
      </c>
      <c r="J42" s="20">
        <f t="shared" si="15"/>
        <v>0.055203855997801865</v>
      </c>
      <c r="K42" s="13"/>
    </row>
    <row r="43" spans="1:11" ht="18.75">
      <c r="A43" s="36" t="s">
        <v>51</v>
      </c>
      <c r="B43" s="37">
        <v>40544</v>
      </c>
      <c r="C43" s="37">
        <v>40909</v>
      </c>
      <c r="D43" s="37">
        <f>'[1]ЗВР-cbr'!D5</f>
        <v>41474</v>
      </c>
      <c r="E43" s="37">
        <f>'[1]ЗВР-cbr'!D4</f>
        <v>41481</v>
      </c>
      <c r="F43" s="37">
        <f>'[1]ЗВР-cbr'!D3</f>
        <v>41488</v>
      </c>
      <c r="G43" s="38"/>
      <c r="H43" s="38"/>
      <c r="I43" s="38"/>
      <c r="J43" s="38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505,7</v>
      </c>
      <c r="E44" s="19" t="str">
        <f>'[1]ЗВР-cbr'!L4</f>
        <v>509,4</v>
      </c>
      <c r="F44" s="19" t="str">
        <f>'[1]ЗВР-cbr'!L3</f>
        <v>507,9</v>
      </c>
      <c r="G44" s="20">
        <f>IF(ISERROR(F44/E44-1),"н/д",F44/E44-1)</f>
        <v>-0.002944640753828054</v>
      </c>
      <c r="H44" s="20"/>
      <c r="I44" s="20">
        <f>IF(ISERROR(F44/C44-1),"н/д",F44/C44-1)</f>
        <v>0.01987951807228905</v>
      </c>
      <c r="J44" s="20">
        <f>IF(ISERROR(F44/B44-1),"н/д",F44/B44-1)</f>
        <v>0.16038382453735434</v>
      </c>
      <c r="K44" s="13"/>
    </row>
    <row r="45" spans="1:11" ht="18.75">
      <c r="A45" s="39"/>
      <c r="B45" s="37">
        <v>40909</v>
      </c>
      <c r="C45" s="37">
        <v>41275</v>
      </c>
      <c r="D45" s="37">
        <v>41456</v>
      </c>
      <c r="E45" s="37">
        <v>41477</v>
      </c>
      <c r="F45" s="37">
        <v>41484</v>
      </c>
      <c r="G45" s="40"/>
      <c r="H45" s="38"/>
      <c r="I45" s="38"/>
      <c r="J45" s="38"/>
      <c r="K45" s="13"/>
    </row>
    <row r="46" spans="1:11" ht="56.25">
      <c r="A46" s="18" t="s">
        <v>53</v>
      </c>
      <c r="B46" s="19">
        <v>6.1</v>
      </c>
      <c r="C46" s="19">
        <v>6.6</v>
      </c>
      <c r="D46" s="41">
        <v>3.8</v>
      </c>
      <c r="E46" s="41">
        <v>4.3</v>
      </c>
      <c r="F46" s="41">
        <v>4.4</v>
      </c>
      <c r="G46" s="20">
        <f>IF(ISERROR(F46-E46),"н/д",F46-E46)/100</f>
        <v>0.0010000000000000052</v>
      </c>
      <c r="H46" s="20">
        <f>IF(ISERROR(F46-D46),"н/д",F46-D46)/100</f>
        <v>0.006000000000000005</v>
      </c>
      <c r="I46" s="20"/>
      <c r="J46" s="20"/>
      <c r="K46" s="42"/>
    </row>
    <row r="47" spans="1:11" ht="18.75">
      <c r="A47" s="36" t="s">
        <v>54</v>
      </c>
      <c r="B47" s="43" t="s">
        <v>55</v>
      </c>
      <c r="C47" s="43" t="s">
        <v>56</v>
      </c>
      <c r="D47" s="43">
        <f>'[1]M2'!P24</f>
        <v>41375</v>
      </c>
      <c r="E47" s="43">
        <f>'[1]M2'!P23</f>
        <v>41406</v>
      </c>
      <c r="F47" s="43">
        <f>'[1]M2'!P22</f>
        <v>41436</v>
      </c>
      <c r="G47" s="44"/>
      <c r="H47" s="38"/>
      <c r="I47" s="45"/>
      <c r="J47" s="45"/>
      <c r="K47" s="42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27841.2</v>
      </c>
      <c r="E48" s="19">
        <f>'[1]M2'!Q23</f>
        <v>28083.5</v>
      </c>
      <c r="F48" s="19">
        <f>'[1]M2'!Q22</f>
        <v>28506.1</v>
      </c>
      <c r="G48" s="20"/>
      <c r="H48" s="20">
        <f>IF(ISERROR(F48/D48-1),"н/д",F48/D48-1)</f>
        <v>0.02388187290777699</v>
      </c>
      <c r="I48" s="20">
        <f>IF(ISERROR(F48/C48-1),"н/д",F48/C48-1)</f>
        <v>0.1643174271231993</v>
      </c>
      <c r="J48" s="20">
        <f>IF(ISERROR(F48/B48-1),"н/д",F48/B48-1)</f>
        <v>0.4244574478185479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'[1]ПромПр-во'!B33</f>
        <v>102.3</v>
      </c>
      <c r="E49" s="19">
        <f>'[1]ПромПр-во'!B34</f>
        <v>98.6</v>
      </c>
      <c r="F49" s="19">
        <f>'[1]ПромПр-во'!B35</f>
        <v>100.1</v>
      </c>
      <c r="G49" s="20"/>
      <c r="H49" s="20"/>
      <c r="I49" s="20"/>
      <c r="J49" s="20"/>
      <c r="K49" s="8"/>
    </row>
    <row r="50" spans="1:11" ht="18.75">
      <c r="A50" s="36"/>
      <c r="B50" s="43">
        <v>40909</v>
      </c>
      <c r="C50" s="43">
        <v>41275</v>
      </c>
      <c r="D50" s="43">
        <v>41365</v>
      </c>
      <c r="E50" s="43">
        <v>41395</v>
      </c>
      <c r="F50" s="43">
        <v>41426</v>
      </c>
      <c r="G50" s="37"/>
      <c r="H50" s="38"/>
      <c r="I50" s="38"/>
      <c r="J50" s="38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49.8039</v>
      </c>
      <c r="E51" s="19">
        <v>49.8374</v>
      </c>
      <c r="F51" s="19">
        <v>49.6455</v>
      </c>
      <c r="G51" s="20"/>
      <c r="H51" s="20">
        <f>IF(ISERROR(F51/E51-1),"н/д",F51/E51-1)</f>
        <v>-0.003850521897209802</v>
      </c>
      <c r="I51" s="20">
        <f>IF(ISERROR(F51/C51-1),"н/д",F51/C51-1)</f>
        <v>-0.02213349826272626</v>
      </c>
      <c r="J51" s="20">
        <f>IF(ISERROR(F51/B51-1),"н/д",F51/B51-1)</f>
        <v>0.3866915818934453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4790.192</v>
      </c>
      <c r="E52" s="19">
        <v>4909.188</v>
      </c>
      <c r="F52" s="19">
        <v>4949.326</v>
      </c>
      <c r="G52" s="20"/>
      <c r="H52" s="20">
        <f>IF(ISERROR(F52/E52-1),"н/д",F52/E52-1)</f>
        <v>0.008176097554218664</v>
      </c>
      <c r="I52" s="20">
        <f>IF(ISERROR(F52/C52-1),"н/д",F52/C52-1)</f>
        <v>-0.0057397720885401515</v>
      </c>
      <c r="J52" s="20">
        <f>IF(ISERROR(F52/B52-1),"н/д",F52/B52-1)</f>
        <v>0.1810675106602877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62</v>
      </c>
      <c r="C54" s="43" t="s">
        <v>63</v>
      </c>
      <c r="D54" s="43">
        <v>41365</v>
      </c>
      <c r="E54" s="43">
        <v>41395</v>
      </c>
      <c r="F54" s="43">
        <v>41426</v>
      </c>
      <c r="G54" s="46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1122.6</v>
      </c>
      <c r="E55" s="19">
        <f>'[1]Дох-Расх фед.б.'!J5*1</f>
        <v>891.2</v>
      </c>
      <c r="F55" s="19">
        <f>'[1]Дох-Расх фед.б.'!J4*1</f>
        <v>1142</v>
      </c>
      <c r="G55" s="20">
        <f>IF(ISERROR(F55/E55-1),"н/д",F55/E55-1)</f>
        <v>0.2814183123877916</v>
      </c>
      <c r="H55" s="20">
        <f>IF(ISERROR(C55/B55-1),"н/д",C55/B55-1)</f>
        <v>0.1326714340329347</v>
      </c>
      <c r="I55" s="47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1057.1</v>
      </c>
      <c r="E56" s="19">
        <f>'[1]Дох-Расх фед.б.'!J29*1</f>
        <v>687.2</v>
      </c>
      <c r="F56" s="19">
        <f>'[1]Дох-Расх фед.б.'!J28*1</f>
        <v>963.5</v>
      </c>
      <c r="G56" s="20">
        <f>IF(ISERROR(F56/E56-1),"н/д",F56/E56-1)</f>
        <v>0.4020663562281721</v>
      </c>
      <c r="H56" s="20">
        <f>IF(ISERROR(C56/B56-1),"н/д",C56/B56-1)</f>
        <v>0.1769852025392158</v>
      </c>
      <c r="I56" s="8"/>
      <c r="J56" s="48"/>
    </row>
    <row r="57" spans="1:10" ht="18.75">
      <c r="A57" s="18" t="s">
        <v>68</v>
      </c>
      <c r="B57" s="19">
        <f>B55-B56</f>
        <v>416.52000000000044</v>
      </c>
      <c r="C57" s="19">
        <f>C55-C56</f>
        <v>-12.819999999999709</v>
      </c>
      <c r="D57" s="19">
        <f>D55-D56</f>
        <v>65.5</v>
      </c>
      <c r="E57" s="19">
        <f>E55-E56</f>
        <v>204</v>
      </c>
      <c r="F57" s="19">
        <f>F55-F56</f>
        <v>178.5</v>
      </c>
      <c r="G57" s="20"/>
      <c r="H57" s="20"/>
      <c r="I57" s="8"/>
      <c r="J57" s="49"/>
    </row>
    <row r="58" spans="1:10" ht="18.75">
      <c r="A58" s="6" t="s">
        <v>2</v>
      </c>
      <c r="B58" s="43" t="s">
        <v>62</v>
      </c>
      <c r="C58" s="43" t="s">
        <v>63</v>
      </c>
      <c r="D58" s="43">
        <v>41306</v>
      </c>
      <c r="E58" s="43">
        <v>41334</v>
      </c>
      <c r="F58" s="43">
        <v>41365</v>
      </c>
      <c r="G58" s="46" t="s">
        <v>64</v>
      </c>
      <c r="H58" s="6" t="s">
        <v>65</v>
      </c>
      <c r="I58" s="13"/>
      <c r="J58" s="49"/>
    </row>
    <row r="59" spans="1:10" ht="37.5">
      <c r="A59" s="18" t="s">
        <v>69</v>
      </c>
      <c r="B59" s="41">
        <v>522</v>
      </c>
      <c r="C59" s="41">
        <v>531.863</v>
      </c>
      <c r="D59" s="41">
        <v>41.916</v>
      </c>
      <c r="E59" s="41">
        <v>44.243</v>
      </c>
      <c r="F59" s="41">
        <v>44.025</v>
      </c>
      <c r="G59" s="20">
        <f>IF(ISERROR(F59/E59-1),"н/д",F59/E59-1)</f>
        <v>-0.004927333137445533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1">
        <v>323.2</v>
      </c>
      <c r="C60" s="41">
        <v>333.802</v>
      </c>
      <c r="D60" s="41">
        <v>26.01</v>
      </c>
      <c r="E60" s="41">
        <v>28.131</v>
      </c>
      <c r="F60" s="41">
        <v>29.791</v>
      </c>
      <c r="G60" s="20">
        <f>IF(ISERROR(F60/E60-1),"н/д",F60/E60-1)</f>
        <v>0.05900963350040889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1">
        <f>B59-B60</f>
        <v>198.8</v>
      </c>
      <c r="C61" s="41">
        <f>C59-C60</f>
        <v>198.06100000000004</v>
      </c>
      <c r="D61" s="41">
        <v>15.905999999999995</v>
      </c>
      <c r="E61" s="41">
        <f>E59-E60</f>
        <v>16.112000000000002</v>
      </c>
      <c r="F61" s="41">
        <f>F59-F60</f>
        <v>14.233999999999998</v>
      </c>
      <c r="G61" s="20">
        <f>IF(ISERROR(F61/E61-1),"н/д",F61/E61-1)</f>
        <v>-0.1165590863952336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3" t="s">
        <v>62</v>
      </c>
      <c r="C62" s="43" t="s">
        <v>63</v>
      </c>
      <c r="D62" s="43" t="s">
        <v>72</v>
      </c>
      <c r="E62" s="43" t="s">
        <v>73</v>
      </c>
      <c r="F62" s="43" t="s">
        <v>74</v>
      </c>
      <c r="G62" s="46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3" t="s">
        <v>62</v>
      </c>
      <c r="C64" s="43" t="s">
        <v>63</v>
      </c>
      <c r="D64" s="43">
        <v>41334</v>
      </c>
      <c r="E64" s="43">
        <v>41365</v>
      </c>
      <c r="F64" s="43">
        <v>41395</v>
      </c>
      <c r="G64" s="46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14396.193</v>
      </c>
      <c r="E65" s="19">
        <v>14738.946</v>
      </c>
      <c r="F65" s="19">
        <v>15210.054</v>
      </c>
      <c r="G65" s="20">
        <f>IF(ISERROR(F65/E65-1),"н/д",F65/E65-1)</f>
        <v>0.031963479613806856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5.7</v>
      </c>
      <c r="E66" s="19">
        <v>5.6</v>
      </c>
      <c r="F66" s="19">
        <v>5.2</v>
      </c>
      <c r="G66" s="20">
        <f>IF(ISERROR(F66/E66-1),"н/д",F66/E66-1)</f>
        <v>-0.07142857142857129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1"/>
      <c r="H69" s="21"/>
      <c r="I69" s="21"/>
      <c r="J69" s="21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50"/>
      <c r="E73" s="51"/>
      <c r="F73" s="51"/>
      <c r="G73" s="8"/>
      <c r="H73" s="8"/>
      <c r="I73" s="8"/>
      <c r="J73" s="8"/>
      <c r="K73" s="13"/>
    </row>
    <row r="74" spans="1:10" s="8" customFormat="1" ht="15.75">
      <c r="A74" s="49"/>
      <c r="B74" s="49"/>
      <c r="C74" s="50"/>
      <c r="D74" s="50"/>
      <c r="E74" s="51"/>
      <c r="F74" s="51"/>
      <c r="G74" s="50"/>
      <c r="I74" s="10"/>
      <c r="J74" s="10"/>
    </row>
    <row r="75" spans="1:10" s="8" customFormat="1" ht="15.75">
      <c r="A75" s="49"/>
      <c r="B75" s="49"/>
      <c r="D75" s="50"/>
      <c r="E75" s="51"/>
      <c r="F75" s="51"/>
      <c r="I75" s="10"/>
      <c r="J75" s="10"/>
    </row>
    <row r="76" spans="1:10" s="8" customFormat="1" ht="15.75">
      <c r="A76" s="49"/>
      <c r="B76" s="49"/>
      <c r="D76" s="50"/>
      <c r="E76" s="51"/>
      <c r="F76" s="51"/>
      <c r="I76" s="10"/>
      <c r="J76" s="10"/>
    </row>
    <row r="77" spans="1:10" s="8" customFormat="1" ht="15.75">
      <c r="A77" s="49"/>
      <c r="B77" s="49"/>
      <c r="E77" s="51"/>
      <c r="F77" s="51"/>
      <c r="I77" s="10"/>
      <c r="J77" s="10"/>
    </row>
    <row r="78" spans="1:10" s="8" customFormat="1" ht="15.75">
      <c r="A78" s="49"/>
      <c r="B78" s="49"/>
      <c r="E78" s="51"/>
      <c r="F78" s="51"/>
      <c r="I78" s="10"/>
      <c r="J78" s="10"/>
    </row>
    <row r="79" spans="1:10" s="8" customFormat="1" ht="15.75">
      <c r="A79" s="49"/>
      <c r="B79" s="49"/>
      <c r="E79" s="51"/>
      <c r="F79" s="51"/>
      <c r="I79" s="10"/>
      <c r="J79" s="10"/>
    </row>
    <row r="80" spans="1:10" s="8" customFormat="1" ht="15.75">
      <c r="A80" s="49"/>
      <c r="B80" s="49"/>
      <c r="E80" s="51"/>
      <c r="F80" s="51"/>
      <c r="I80" s="10"/>
      <c r="J80" s="10"/>
    </row>
    <row r="81" spans="1:10" s="8" customFormat="1" ht="15.75">
      <c r="A81" s="49"/>
      <c r="B81" s="49"/>
      <c r="E81" s="51"/>
      <c r="F81" s="51"/>
      <c r="I81" s="10"/>
      <c r="J81" s="10"/>
    </row>
    <row r="82" spans="1:10" s="8" customFormat="1" ht="15.75">
      <c r="A82" s="49"/>
      <c r="B82" s="49"/>
      <c r="E82" s="51"/>
      <c r="F82" s="51"/>
      <c r="I82" s="10"/>
      <c r="J82" s="10"/>
    </row>
    <row r="83" spans="1:10" s="8" customFormat="1" ht="15.75">
      <c r="A83" s="49"/>
      <c r="B83" s="49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49"/>
      <c r="B84" s="49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49"/>
      <c r="B85" s="49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49"/>
      <c r="B86" s="49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49"/>
      <c r="B87" s="49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49"/>
      <c r="B88" s="49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49"/>
      <c r="B89" s="49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49"/>
      <c r="B90" s="49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49"/>
      <c r="B91" s="49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49"/>
      <c r="B92" s="49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49"/>
      <c r="B93" s="49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49"/>
      <c r="B94" s="49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49"/>
      <c r="B95" s="49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49"/>
      <c r="B96" s="49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49"/>
      <c r="B97" s="49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49"/>
      <c r="B98" s="49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49"/>
      <c r="B99" s="49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49"/>
      <c r="B100" s="49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49"/>
      <c r="B101" s="49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49"/>
      <c r="B102" s="49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49"/>
      <c r="B103" s="49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49"/>
      <c r="B104" s="49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49"/>
      <c r="B105" s="49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49"/>
      <c r="B106" s="49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49"/>
      <c r="B107" s="49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49"/>
      <c r="B108" s="49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49"/>
      <c r="B109" s="49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49"/>
      <c r="B110" s="49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49"/>
      <c r="B111" s="49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49"/>
      <c r="B112" s="49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49"/>
      <c r="B113" s="49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49"/>
      <c r="B114" s="49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49"/>
      <c r="B115" s="49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49"/>
      <c r="B116" s="49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49"/>
      <c r="B117" s="49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49"/>
      <c r="B118" s="49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49"/>
      <c r="B119" s="49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49"/>
      <c r="B120" s="49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49"/>
      <c r="B121" s="49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49"/>
      <c r="B122" s="49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49"/>
      <c r="B123" s="49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49"/>
      <c r="B124" s="49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49"/>
      <c r="B125" s="49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49"/>
      <c r="B126" s="49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49"/>
      <c r="B127" s="49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49"/>
      <c r="B128" s="49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49"/>
      <c r="B129" s="49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49"/>
      <c r="B130" s="49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49"/>
      <c r="B131" s="49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49"/>
      <c r="B132" s="49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49"/>
      <c r="B133" s="49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49"/>
      <c r="B134" s="49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49"/>
      <c r="B135" s="49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49"/>
      <c r="B136" s="49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49"/>
      <c r="B137" s="49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49"/>
      <c r="B138" s="49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49"/>
      <c r="B139" s="49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49"/>
      <c r="B140" s="49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49"/>
      <c r="B141" s="49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49"/>
      <c r="B142" s="49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49"/>
      <c r="B143" s="49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49"/>
      <c r="B144" s="49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49"/>
      <c r="B145" s="49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49"/>
      <c r="B146" s="49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49"/>
      <c r="B147" s="49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49"/>
      <c r="B148" s="49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49"/>
      <c r="B149" s="49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49"/>
      <c r="B150" s="49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49"/>
      <c r="B151" s="49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49"/>
      <c r="B152" s="49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49"/>
      <c r="B153" s="49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49"/>
      <c r="B154" s="49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49"/>
      <c r="B155" s="49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49"/>
      <c r="B156" s="49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49"/>
      <c r="B157" s="49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49"/>
      <c r="B158" s="49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49"/>
      <c r="B159" s="49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49"/>
      <c r="B160" s="49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49"/>
      <c r="B161" s="49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49"/>
      <c r="B162" s="49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49"/>
      <c r="B163" s="49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49"/>
      <c r="B164" s="49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49"/>
      <c r="B165" s="49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49"/>
      <c r="B166" s="49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49"/>
      <c r="B167" s="49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49"/>
      <c r="B168" s="49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49"/>
      <c r="B169" s="49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49"/>
      <c r="B170" s="49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49"/>
      <c r="B171" s="49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2013-08-09T09:06:54Z</dcterms:created>
  <dcterms:modified xsi:type="dcterms:W3CDTF">2013-08-09T09:07:33Z</dcterms:modified>
  <cp:category/>
  <cp:version/>
  <cp:contentType/>
  <cp:contentStatus/>
</cp:coreProperties>
</file>